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B4" i="1" l="1"/>
  <c r="AX4" i="1"/>
  <c r="AV4" i="1"/>
  <c r="AY4" i="1" s="1"/>
  <c r="AQ4" i="1"/>
  <c r="AN4" i="1"/>
  <c r="AJ4" i="1"/>
  <c r="AH4" i="1"/>
  <c r="AD4" i="1"/>
  <c r="AE4" i="1" s="1"/>
  <c r="X4" i="1"/>
  <c r="Z4" i="1" s="1"/>
  <c r="AB4" i="1" s="1"/>
  <c r="AF4" i="1" s="1"/>
  <c r="BB3" i="1"/>
  <c r="AY3" i="1"/>
  <c r="AX3" i="1"/>
  <c r="AV3" i="1"/>
  <c r="AL3" i="1" s="1"/>
  <c r="AQ3" i="1"/>
  <c r="AN3" i="1"/>
  <c r="AJ3" i="1"/>
  <c r="AH3" i="1"/>
  <c r="AE3" i="1"/>
  <c r="AD3" i="1"/>
  <c r="X3" i="1"/>
  <c r="Z3" i="1" s="1"/>
  <c r="AB3" i="1" s="1"/>
  <c r="BB2" i="1"/>
  <c r="AY2" i="1"/>
  <c r="AX2" i="1"/>
  <c r="AV2" i="1"/>
  <c r="AL2" i="1" s="1"/>
  <c r="AQ2" i="1"/>
  <c r="AN2" i="1"/>
  <c r="AJ2" i="1"/>
  <c r="AH2" i="1"/>
  <c r="AD2" i="1"/>
  <c r="AE2" i="1" s="1"/>
  <c r="X2" i="1"/>
  <c r="Z2" i="1" s="1"/>
  <c r="AB2" i="1" s="1"/>
  <c r="AR3" i="1" l="1"/>
  <c r="AR2" i="1"/>
  <c r="AF3" i="1"/>
  <c r="AS3" i="1" s="1"/>
  <c r="AF2" i="1"/>
  <c r="AR4" i="1"/>
  <c r="AS4" i="1" s="1"/>
  <c r="AL4" i="1"/>
  <c r="AS2" i="1" l="1"/>
  <c r="BA4" i="1"/>
  <c r="AT4" i="1"/>
  <c r="BA3" i="1"/>
  <c r="AT3" i="1"/>
  <c r="BA2" i="1" l="1"/>
  <c r="A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Price w/ Dropship Charge]*1.07)/[Suggested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<sst xmlns="http://schemas.openxmlformats.org/spreadsheetml/2006/main" count="93" uniqueCount="75">
  <si>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</si>
  <si>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</si>
  <si>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</si>
  <si>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</si>
  <si>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</si>
  <si>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</si>
  <si>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</si>
  <si>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</si>
  <si>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</si>
  <si>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</si>
  <si>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Piece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</si>
  <si>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</si>
  <si>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</si>
  <si>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</si>
  <si>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</si>
  <si>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</si>
  <si>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</si>
  <si>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</si>
  <si>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</si>
  <si>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</si>
  <si>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</si>
  <si>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</si>
  <si>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</si>
  <si>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</si>
  <si>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</si>
  <si>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</si>
  <si>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</si>
  <si>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</si>
  <si>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</si>
  <si>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</si>
  <si>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</si>
  <si>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</si>
  <si>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</si>
  <si>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</si>
  <si>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</si>
  <si>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</si>
  <si>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</si>
  <si>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</si>
  <si>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</si>
  <si>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</si>
  <si>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</si>
  <si>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</si>
  <si>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</si>
  <si>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</si>
  <si>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</si>
  <si>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</si>
  <si>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</si>
  <si>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</si>
  <si>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</si>
  <si>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</si>
  <si>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</si>
  <si>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</si>
  <si>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</si>
  <si>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</si>
  <si>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</si>
  <si>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</si>
  <si>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</si>
  <si>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Shower Curtain</t>
  </si>
  <si>
    <t>Grace</t>
    <phoneticPr fontId="8" type="noConversion"/>
  </si>
  <si>
    <t>Grace Shower Curtain</t>
    <phoneticPr fontId="8" type="noConversion"/>
  </si>
  <si>
    <t>85gsm microfiber, ruffle, color Dyed</t>
  </si>
  <si>
    <t>100% polyester</t>
    <phoneticPr fontId="8" type="noConversion"/>
  </si>
  <si>
    <t>Standard: 72x72"</t>
  </si>
  <si>
    <t>Beige</t>
    <phoneticPr fontId="8" type="noConversion"/>
  </si>
  <si>
    <t xml:space="preserve">6303.92.2050 </t>
    <phoneticPr fontId="3" type="noConversion"/>
  </si>
  <si>
    <t>Marketing</t>
    <phoneticPr fontId="8" type="noConversion"/>
  </si>
  <si>
    <t>Grace</t>
    <phoneticPr fontId="8" type="noConversion"/>
  </si>
  <si>
    <t>Grace Shower Curtain</t>
    <phoneticPr fontId="8" type="noConversion"/>
  </si>
  <si>
    <t>100% polyester</t>
    <phoneticPr fontId="8" type="noConversion"/>
  </si>
  <si>
    <t xml:space="preserve">Extra Long: 72"x84" </t>
  </si>
  <si>
    <t>Beige</t>
    <phoneticPr fontId="8" type="noConversion"/>
  </si>
  <si>
    <t xml:space="preserve">6303.92.2050 </t>
    <phoneticPr fontId="3" type="noConversion"/>
  </si>
  <si>
    <t>Marketing</t>
    <phoneticPr fontId="8" type="noConversion"/>
  </si>
  <si>
    <t>White</t>
    <phoneticPr fontId="8" type="noConversion"/>
  </si>
  <si>
    <t xml:space="preserve">6303.92.2050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</si>
</sst>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7" formatCode="[$￥-804]#,##0.00;[Red][$￥-804]#,##0.00"/>
    <numFmt numFmtId="179" formatCode="&quot;$&quot;#,##0.00"/>
    <numFmt numFmtId="180" formatCode="0.0"/>
    <numFmt numFmtId="181" formatCode="0.000"/>
    <numFmt numFmtId="182" formatCode="[$$-409]#,##0.00;\-[$$-409]#,##0.00"/>
    <numFmt numFmtId="183" formatCode="\$#,##0.00;\-\$#,##0.00"/>
    <numFmt numFmtId="184" formatCode="[$-409]dd/mmm/yy;@"/>
    <numFmt numFmtId="185" formatCode="[$$-481]#,##0.00_);[Red]\([$$-481]#,##0.00\)"/>
    <numFmt numFmtId="186" formatCode="0.0%"/>
    <numFmt numFmtId="187" formatCode="_(&quot;$&quot;* #,##0.00_);_(&quot;$&quot;* \(#,##0.00\);_(&quot;$&quot;* &quot;-&quot;??_);_(@_)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indexed="12"/>
      <name val="Arial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77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5" fontId="1" fillId="0" borderId="0"/>
    <xf numFmtId="0" fontId="1" fillId="0" borderId="0"/>
    <xf numFmtId="185" fontId="1" fillId="0" borderId="0"/>
    <xf numFmtId="9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0" fillId="0" borderId="0" applyFont="0" applyFill="0" applyBorder="0" applyAlignment="0" applyProtection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79" fontId="4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8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1" fontId="6" fillId="0" borderId="1" xfId="4" applyNumberFormat="1" applyFont="1" applyBorder="1" applyAlignment="1">
      <alignment wrapText="1"/>
    </xf>
    <xf numFmtId="2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79" fontId="6" fillId="5" borderId="1" xfId="4" applyNumberFormat="1" applyFont="1" applyFill="1" applyBorder="1" applyAlignment="1">
      <alignment wrapText="1"/>
    </xf>
    <xf numFmtId="10" fontId="6" fillId="5" borderId="1" xfId="4" applyNumberFormat="1" applyFont="1" applyFill="1" applyBorder="1" applyAlignment="1">
      <alignment wrapText="1"/>
    </xf>
    <xf numFmtId="179" fontId="7" fillId="6" borderId="1" xfId="4" applyNumberFormat="1" applyFont="1" applyFill="1" applyBorder="1" applyAlignment="1">
      <alignment wrapText="1"/>
    </xf>
    <xf numFmtId="179" fontId="4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8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3" fontId="2" fillId="0" borderId="1" xfId="5" applyNumberFormat="1" applyFont="1" applyBorder="1" applyAlignment="1">
      <alignment horizontal="left" vertical="center" wrapText="1"/>
    </xf>
    <xf numFmtId="0" fontId="2" fillId="0" borderId="1" xfId="3" applyBorder="1" applyAlignment="1">
      <alignment vertical="center" wrapText="1"/>
    </xf>
    <xf numFmtId="184" fontId="0" fillId="0" borderId="1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4" fontId="1" fillId="7" borderId="1" xfId="6" applyNumberFormat="1" applyFill="1" applyBorder="1" applyAlignment="1">
      <alignment vertical="center" wrapText="1"/>
    </xf>
    <xf numFmtId="0" fontId="1" fillId="7" borderId="1" xfId="7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vertical="center"/>
    </xf>
    <xf numFmtId="181" fontId="0" fillId="8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8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8" borderId="1" xfId="0" applyNumberFormat="1" applyFill="1" applyBorder="1" applyAlignment="1">
      <alignment vertical="center"/>
    </xf>
    <xf numFmtId="185" fontId="1" fillId="0" borderId="1" xfId="8" applyBorder="1" applyAlignment="1">
      <alignment horizontal="right" vertical="center"/>
    </xf>
    <xf numFmtId="186" fontId="1" fillId="2" borderId="1" xfId="8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2" fillId="8" borderId="1" xfId="3" applyNumberFormat="1" applyFill="1" applyBorder="1" applyAlignment="1">
      <alignment vertical="center" wrapText="1"/>
    </xf>
    <xf numFmtId="179" fontId="2" fillId="0" borderId="1" xfId="0" applyNumberFormat="1" applyFont="1" applyBorder="1" applyAlignment="1">
      <alignment vertical="center"/>
    </xf>
    <xf numFmtId="10" fontId="0" fillId="8" borderId="1" xfId="9" applyNumberFormat="1" applyFont="1" applyFill="1" applyBorder="1" applyAlignment="1">
      <alignment vertical="center"/>
    </xf>
    <xf numFmtId="179" fontId="9" fillId="2" borderId="1" xfId="10" applyNumberFormat="1" applyFont="1" applyFill="1" applyBorder="1" applyAlignment="1">
      <alignment vertical="center"/>
    </xf>
    <xf numFmtId="179" fontId="0" fillId="8" borderId="1" xfId="0" applyNumberFormat="1" applyFill="1" applyBorder="1" applyAlignment="1">
      <alignment vertical="center" wrapText="1"/>
    </xf>
    <xf numFmtId="2" fontId="1" fillId="9" borderId="1" xfId="11" applyNumberFormat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</cellXfs>
  <cellStyles count="12">
    <cellStyle name="_Fashion Bedding Fall 2012 2" xfId="5"/>
    <cellStyle name="Currency 2 4" xfId="10"/>
    <cellStyle name="Currency_Ecom MP Fall 2012 comforter set commimtent-120523" xfId="11"/>
    <cellStyle name="Normal 2" xfId="3"/>
    <cellStyle name="Normal 2 18 2" xfId="4"/>
    <cellStyle name="Normal 2 31" xfId="6"/>
    <cellStyle name="Normal_West End Quote Sheet for Fred Meyer20090804-Hellen" xfId="8"/>
    <cellStyle name="Percent 2" xfId="9"/>
    <cellStyle name="常规" xfId="0" builtinId="0"/>
    <cellStyle name="常规 25" xfId="1"/>
    <cellStyle name="样式 1 2 4" xfId="7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Bath%20JLA%20Ecomm-Grace%20SC%20Commitment%20Sheet2025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Quote-Ecom "/>
      <sheetName val="Amazon Quote"/>
      <sheetName val="India 0721"/>
      <sheetName val="India 0625"/>
      <sheetName val="Pak 0619"/>
      <sheetName val="Grace - 85gsm MF Ruffle"/>
      <sheetName val="Pak 0529"/>
      <sheetName val="20250215"/>
      <sheetName val="Commitment Sheet"/>
      <sheetName val="Ecom Item 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4"/>
  <sheetViews>
    <sheetView tabSelected="1" topLeftCell="Z1" workbookViewId="0">
      <selection activeCell="A5" sqref="A5:XFD12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4" s="24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7" t="s">
        <v>6</v>
      </c>
      <c r="L1" s="6" t="s">
        <v>16</v>
      </c>
      <c r="M1" s="6" t="s">
        <v>7</v>
      </c>
      <c r="N1" s="3" t="s">
        <v>0</v>
      </c>
      <c r="O1" s="3" t="s">
        <v>17</v>
      </c>
      <c r="P1" s="7" t="s">
        <v>18</v>
      </c>
      <c r="Q1" s="8" t="s">
        <v>19</v>
      </c>
      <c r="R1" s="9" t="s">
        <v>8</v>
      </c>
      <c r="S1" s="10" t="s">
        <v>20</v>
      </c>
      <c r="T1" s="10" t="s">
        <v>21</v>
      </c>
      <c r="U1" s="10" t="s">
        <v>22</v>
      </c>
      <c r="V1" s="11" t="s">
        <v>23</v>
      </c>
      <c r="W1" s="12" t="s">
        <v>24</v>
      </c>
      <c r="X1" s="13" t="s">
        <v>25</v>
      </c>
      <c r="Y1" s="14" t="s">
        <v>26</v>
      </c>
      <c r="Z1" s="15" t="s">
        <v>27</v>
      </c>
      <c r="AA1" s="2" t="s">
        <v>28</v>
      </c>
      <c r="AB1" s="16" t="s">
        <v>29</v>
      </c>
      <c r="AC1" s="2" t="s">
        <v>30</v>
      </c>
      <c r="AD1" s="17" t="s">
        <v>31</v>
      </c>
      <c r="AE1" s="18" t="s">
        <v>32</v>
      </c>
      <c r="AF1" s="16" t="s">
        <v>33</v>
      </c>
      <c r="AG1" s="17" t="s">
        <v>34</v>
      </c>
      <c r="AH1" s="16" t="s">
        <v>35</v>
      </c>
      <c r="AI1" s="17" t="s">
        <v>36</v>
      </c>
      <c r="AJ1" s="16" t="s">
        <v>37</v>
      </c>
      <c r="AK1" s="19" t="s">
        <v>38</v>
      </c>
      <c r="AL1" s="16" t="s">
        <v>39</v>
      </c>
      <c r="AM1" s="17" t="s">
        <v>40</v>
      </c>
      <c r="AN1" s="16" t="s">
        <v>41</v>
      </c>
      <c r="AO1" s="19" t="s">
        <v>42</v>
      </c>
      <c r="AP1" s="17" t="s">
        <v>43</v>
      </c>
      <c r="AQ1" s="16" t="s">
        <v>44</v>
      </c>
      <c r="AR1" s="16" t="s">
        <v>45</v>
      </c>
      <c r="AS1" s="20" t="s">
        <v>46</v>
      </c>
      <c r="AT1" s="21" t="s">
        <v>47</v>
      </c>
      <c r="AU1" s="22" t="s">
        <v>48</v>
      </c>
      <c r="AV1" s="21" t="s">
        <v>49</v>
      </c>
      <c r="AW1" s="23" t="s">
        <v>50</v>
      </c>
      <c r="AX1" s="21" t="s">
        <v>51</v>
      </c>
      <c r="AY1" s="21" t="s">
        <v>52</v>
      </c>
      <c r="AZ1" s="2" t="s">
        <v>53</v>
      </c>
      <c r="BA1" s="16" t="s">
        <v>54</v>
      </c>
      <c r="BB1" s="16" t="s">
        <v>55</v>
      </c>
    </row>
    <row r="2" spans="1:54" s="52" customFormat="1" ht="30" x14ac:dyDescent="0.25">
      <c r="A2" s="25">
        <v>1</v>
      </c>
      <c r="B2" s="26"/>
      <c r="C2" s="26"/>
      <c r="D2" s="26" t="s">
        <v>56</v>
      </c>
      <c r="E2" s="26"/>
      <c r="F2" s="26" t="s">
        <v>57</v>
      </c>
      <c r="G2" s="27" t="s">
        <v>58</v>
      </c>
      <c r="H2" s="28" t="s">
        <v>59</v>
      </c>
      <c r="I2" s="28" t="s">
        <v>59</v>
      </c>
      <c r="J2" s="29" t="s">
        <v>60</v>
      </c>
      <c r="K2" s="30" t="s">
        <v>61</v>
      </c>
      <c r="L2" s="31" t="s">
        <v>62</v>
      </c>
      <c r="M2" s="28" t="s">
        <v>63</v>
      </c>
      <c r="N2" s="26"/>
      <c r="O2" s="26"/>
      <c r="P2" s="26" t="s">
        <v>10</v>
      </c>
      <c r="Q2" s="32">
        <v>3.3</v>
      </c>
      <c r="R2" s="26" t="s">
        <v>9</v>
      </c>
      <c r="S2" s="33">
        <v>56</v>
      </c>
      <c r="T2" s="33">
        <v>40</v>
      </c>
      <c r="U2" s="33">
        <v>24</v>
      </c>
      <c r="V2" s="34"/>
      <c r="W2" s="35">
        <v>12</v>
      </c>
      <c r="X2" s="36">
        <f>IF(S2="","",S2*T2*U2/1000000)</f>
        <v>5.3760000000000002E-2</v>
      </c>
      <c r="Y2" s="37">
        <v>56</v>
      </c>
      <c r="Z2" s="38">
        <f>IF(W2="","",Y2/X2*W2)</f>
        <v>12499.999999999998</v>
      </c>
      <c r="AA2" s="39">
        <v>3200</v>
      </c>
      <c r="AB2" s="40">
        <f>IF(ISERROR(AA2/Z2),"",AA2/Z2)</f>
        <v>0.25600000000000006</v>
      </c>
      <c r="AC2" s="41" t="s">
        <v>64</v>
      </c>
      <c r="AD2" s="42">
        <f>11.3%+50%</f>
        <v>0.61299999999999999</v>
      </c>
      <c r="AE2" s="40">
        <f t="shared" ref="AE2:AE4" si="0">IF(ISERROR(Q2*AD2),"",Q2*AD2)</f>
        <v>2.0228999999999999</v>
      </c>
      <c r="AF2" s="40">
        <f t="shared" ref="AF2:AF4" si="1">IF(ISERROR(Q2+AB2+AE2),"",Q2+AB2+AE2)</f>
        <v>5.5789</v>
      </c>
      <c r="AG2" s="43">
        <v>0.05</v>
      </c>
      <c r="AH2" s="40">
        <f t="shared" ref="AH2:AH4" si="2">IF(ISERROR(AU2*AG2),"",AU2*AG2)</f>
        <v>0.72500000000000009</v>
      </c>
      <c r="AI2" s="43">
        <v>0.1</v>
      </c>
      <c r="AJ2" s="40">
        <f>IF(ISERROR(AU2*AI2),"",AU2*AI2)</f>
        <v>1.4500000000000002</v>
      </c>
      <c r="AK2" s="44">
        <v>1.5</v>
      </c>
      <c r="AL2" s="45">
        <f>IF((AV2-AU2)&lt;AK2,AK2-(AV2-AU2),0)</f>
        <v>0.77499999999999858</v>
      </c>
      <c r="AM2" s="43">
        <v>0.1</v>
      </c>
      <c r="AN2" s="40">
        <f t="shared" ref="AN2:AN4" si="3">IF(ISERROR(AU2*AM2),"",AU2*AM2)</f>
        <v>1.4500000000000002</v>
      </c>
      <c r="AO2" s="46" t="s">
        <v>65</v>
      </c>
      <c r="AP2" s="43">
        <v>0.1</v>
      </c>
      <c r="AQ2" s="40">
        <f t="shared" ref="AQ2:AQ4" si="4">IF(ISERROR(AU2*AP2),"",AU2*AP2)</f>
        <v>1.4500000000000002</v>
      </c>
      <c r="AR2" s="40">
        <f t="shared" ref="AR2:AR4" si="5">IF(ISERROR(AH2+AJ2+AL2+AN2+AQ2),"",AH2+AJ2+AL2+AN2+AQ2)</f>
        <v>5.8499999999999988</v>
      </c>
      <c r="AS2" s="40">
        <f t="shared" ref="AS2:AS4" si="6">IF(ISERROR(AF2+AR2),"",AF2+AR2)</f>
        <v>11.428899999999999</v>
      </c>
      <c r="AT2" s="47">
        <f t="shared" ref="AT2:AT4" si="7">IF(ISERROR((AU2-AS2)/AU2),"",(AU2-AS2)/AU2)</f>
        <v>0.2118000000000001</v>
      </c>
      <c r="AU2" s="48">
        <v>14.5</v>
      </c>
      <c r="AV2" s="49">
        <f>IF(ISERROR(AU2*1.05),"",AU2*1.05)</f>
        <v>15.225000000000001</v>
      </c>
      <c r="AW2" s="50">
        <v>34.99</v>
      </c>
      <c r="AX2" s="47">
        <f>IF(ISERROR((AW2-AU2)/AW2),"",(AW2-AU2)/AW2)</f>
        <v>0.58559588453843958</v>
      </c>
      <c r="AY2" s="47">
        <f>IF(ISERROR((AW2-AV2*1.07)/AW2),"",(AW2-AV2*1.07)/AW2)</f>
        <v>0.53441697627893681</v>
      </c>
      <c r="AZ2" s="51"/>
      <c r="BA2" s="40">
        <f>IF(ISERROR(AS2*AZ2),"",AS2*AZ2)</f>
        <v>0</v>
      </c>
      <c r="BB2" s="40">
        <f>IF(ISERROR(AU2*AZ2),"",AU2*AZ2)</f>
        <v>0</v>
      </c>
    </row>
    <row r="3" spans="1:54" s="52" customFormat="1" ht="30" x14ac:dyDescent="0.25">
      <c r="A3" s="25">
        <v>2</v>
      </c>
      <c r="B3" s="26"/>
      <c r="C3" s="26"/>
      <c r="D3" s="26" t="s">
        <v>56</v>
      </c>
      <c r="E3" s="26"/>
      <c r="F3" s="26" t="s">
        <v>57</v>
      </c>
      <c r="G3" s="27" t="s">
        <v>66</v>
      </c>
      <c r="H3" s="28" t="s">
        <v>67</v>
      </c>
      <c r="I3" s="28" t="s">
        <v>67</v>
      </c>
      <c r="J3" s="29" t="s">
        <v>60</v>
      </c>
      <c r="K3" s="30" t="s">
        <v>68</v>
      </c>
      <c r="L3" s="31" t="s">
        <v>69</v>
      </c>
      <c r="M3" s="28" t="s">
        <v>70</v>
      </c>
      <c r="N3" s="26"/>
      <c r="O3" s="26"/>
      <c r="P3" s="26" t="s">
        <v>10</v>
      </c>
      <c r="Q3" s="32">
        <v>3.99</v>
      </c>
      <c r="R3" s="26" t="s">
        <v>9</v>
      </c>
      <c r="S3" s="33">
        <v>56</v>
      </c>
      <c r="T3" s="33">
        <v>40</v>
      </c>
      <c r="U3" s="33">
        <v>24</v>
      </c>
      <c r="V3" s="34"/>
      <c r="W3" s="35">
        <v>12</v>
      </c>
      <c r="X3" s="36">
        <f t="shared" ref="X3:X4" si="8">IF(S3="","",S3*T3*U3/1000000)</f>
        <v>5.3760000000000002E-2</v>
      </c>
      <c r="Y3" s="37">
        <v>56</v>
      </c>
      <c r="Z3" s="38">
        <f t="shared" ref="Z3:Z4" si="9">IF(W3="","",Y3/X3*W3)</f>
        <v>12499.999999999998</v>
      </c>
      <c r="AA3" s="39">
        <v>3200</v>
      </c>
      <c r="AB3" s="40">
        <f t="shared" ref="AB3:AB4" si="10">IF(ISERROR(AA3/Z3),"",AA3/Z3)</f>
        <v>0.25600000000000006</v>
      </c>
      <c r="AC3" s="41" t="s">
        <v>71</v>
      </c>
      <c r="AD3" s="42">
        <f>11.3%+50%</f>
        <v>0.61299999999999999</v>
      </c>
      <c r="AE3" s="40">
        <f t="shared" si="0"/>
        <v>2.4458700000000002</v>
      </c>
      <c r="AF3" s="40">
        <f t="shared" si="1"/>
        <v>6.6918700000000007</v>
      </c>
      <c r="AG3" s="43">
        <v>0.05</v>
      </c>
      <c r="AH3" s="40">
        <f t="shared" si="2"/>
        <v>0.79</v>
      </c>
      <c r="AI3" s="43">
        <v>0.1</v>
      </c>
      <c r="AJ3" s="40">
        <f t="shared" ref="AJ3:AJ4" si="11">IF(ISERROR(AU3*AI3),"",AU3*AI3)</f>
        <v>1.58</v>
      </c>
      <c r="AK3" s="44">
        <v>1.5</v>
      </c>
      <c r="AL3" s="45">
        <f t="shared" ref="AL3:AL4" si="12">IF((AV3-AU3)&lt;AK3,AK3-(AV3-AU3),0)</f>
        <v>0.71000000000000085</v>
      </c>
      <c r="AM3" s="43">
        <v>0.1</v>
      </c>
      <c r="AN3" s="40">
        <f t="shared" si="3"/>
        <v>1.58</v>
      </c>
      <c r="AO3" s="46" t="s">
        <v>72</v>
      </c>
      <c r="AP3" s="43">
        <v>0.1</v>
      </c>
      <c r="AQ3" s="40">
        <f t="shared" si="4"/>
        <v>1.58</v>
      </c>
      <c r="AR3" s="40">
        <f t="shared" si="5"/>
        <v>6.2400000000000011</v>
      </c>
      <c r="AS3" s="40">
        <f t="shared" si="6"/>
        <v>12.931870000000002</v>
      </c>
      <c r="AT3" s="47">
        <f t="shared" si="7"/>
        <v>0.18152721518987333</v>
      </c>
      <c r="AU3" s="48">
        <v>15.8</v>
      </c>
      <c r="AV3" s="49">
        <f t="shared" ref="AV3:AV4" si="13">IF(ISERROR(AU3*1.05),"",AU3*1.05)</f>
        <v>16.59</v>
      </c>
      <c r="AW3" s="50">
        <v>36.99</v>
      </c>
      <c r="AX3" s="47">
        <f>IF(ISERROR((AW3-AU3)/AW3),"",(AW3-AU3)/AW3)</f>
        <v>0.57285752906190868</v>
      </c>
      <c r="AY3" s="47">
        <f>IF(ISERROR((AW3-AV3*1.07)/AW3),"",(AW3-AV3*1.07)/AW3)</f>
        <v>0.52010543390105435</v>
      </c>
      <c r="AZ3" s="51"/>
      <c r="BA3" s="40">
        <f t="shared" ref="BA3:BA4" si="14">IF(ISERROR(AS3*AZ3),"",AS3*AZ3)</f>
        <v>0</v>
      </c>
      <c r="BB3" s="40">
        <f t="shared" ref="BB3:BB4" si="15">IF(ISERROR(AU3*AZ3),"",AU3*AZ3)</f>
        <v>0</v>
      </c>
    </row>
    <row r="4" spans="1:54" s="52" customFormat="1" ht="30" x14ac:dyDescent="0.25">
      <c r="A4" s="25">
        <v>3</v>
      </c>
      <c r="B4" s="26"/>
      <c r="C4" s="26"/>
      <c r="D4" s="26" t="s">
        <v>56</v>
      </c>
      <c r="E4" s="26"/>
      <c r="F4" s="26" t="s">
        <v>57</v>
      </c>
      <c r="G4" s="27" t="s">
        <v>58</v>
      </c>
      <c r="H4" s="28" t="s">
        <v>59</v>
      </c>
      <c r="I4" s="28" t="s">
        <v>59</v>
      </c>
      <c r="J4" s="29" t="s">
        <v>60</v>
      </c>
      <c r="K4" s="30" t="s">
        <v>61</v>
      </c>
      <c r="L4" s="31" t="s">
        <v>69</v>
      </c>
      <c r="M4" s="28" t="s">
        <v>73</v>
      </c>
      <c r="N4" s="26"/>
      <c r="O4" s="26"/>
      <c r="P4" s="26" t="s">
        <v>10</v>
      </c>
      <c r="Q4" s="32">
        <v>3.99</v>
      </c>
      <c r="R4" s="26" t="s">
        <v>9</v>
      </c>
      <c r="S4" s="33">
        <v>56</v>
      </c>
      <c r="T4" s="33">
        <v>40</v>
      </c>
      <c r="U4" s="33">
        <v>24</v>
      </c>
      <c r="V4" s="34"/>
      <c r="W4" s="35">
        <v>12</v>
      </c>
      <c r="X4" s="36">
        <f t="shared" si="8"/>
        <v>5.3760000000000002E-2</v>
      </c>
      <c r="Y4" s="37">
        <v>56</v>
      </c>
      <c r="Z4" s="38">
        <f t="shared" si="9"/>
        <v>12499.999999999998</v>
      </c>
      <c r="AA4" s="39">
        <v>3200</v>
      </c>
      <c r="AB4" s="40">
        <f t="shared" si="10"/>
        <v>0.25600000000000006</v>
      </c>
      <c r="AC4" s="41" t="s">
        <v>74</v>
      </c>
      <c r="AD4" s="42">
        <f>11.3%+50%</f>
        <v>0.61299999999999999</v>
      </c>
      <c r="AE4" s="40">
        <f t="shared" si="0"/>
        <v>2.4458700000000002</v>
      </c>
      <c r="AF4" s="40">
        <f t="shared" si="1"/>
        <v>6.6918700000000007</v>
      </c>
      <c r="AG4" s="43">
        <v>0.05</v>
      </c>
      <c r="AH4" s="40">
        <f t="shared" si="2"/>
        <v>0.79</v>
      </c>
      <c r="AI4" s="43">
        <v>0.1</v>
      </c>
      <c r="AJ4" s="40">
        <f t="shared" si="11"/>
        <v>1.58</v>
      </c>
      <c r="AK4" s="44">
        <v>1.5</v>
      </c>
      <c r="AL4" s="45">
        <f t="shared" si="12"/>
        <v>0.71000000000000085</v>
      </c>
      <c r="AM4" s="43">
        <v>0.1</v>
      </c>
      <c r="AN4" s="40">
        <f t="shared" si="3"/>
        <v>1.58</v>
      </c>
      <c r="AO4" s="46" t="s">
        <v>65</v>
      </c>
      <c r="AP4" s="43">
        <v>0.1</v>
      </c>
      <c r="AQ4" s="40">
        <f t="shared" si="4"/>
        <v>1.58</v>
      </c>
      <c r="AR4" s="40">
        <f t="shared" si="5"/>
        <v>6.2400000000000011</v>
      </c>
      <c r="AS4" s="40">
        <f t="shared" si="6"/>
        <v>12.931870000000002</v>
      </c>
      <c r="AT4" s="47">
        <f t="shared" si="7"/>
        <v>0.18152721518987333</v>
      </c>
      <c r="AU4" s="48">
        <v>15.8</v>
      </c>
      <c r="AV4" s="49">
        <f>IF(ISERROR(AU4*1.05),"",AU4*1.05)</f>
        <v>16.59</v>
      </c>
      <c r="AW4" s="50">
        <v>36.99</v>
      </c>
      <c r="AX4" s="47">
        <f>IF(ISERROR((AW4-AU4)/AW4),"",(AW4-AU4)/AW4)</f>
        <v>0.57285752906190868</v>
      </c>
      <c r="AY4" s="47">
        <f>IF(ISERROR((AW4-AV4*1.07)/AW4),"",(AW4-AV4*1.07)/AW4)</f>
        <v>0.52010543390105435</v>
      </c>
      <c r="AZ4" s="51"/>
      <c r="BA4" s="40">
        <f t="shared" si="14"/>
        <v>0</v>
      </c>
      <c r="BB4" s="40">
        <f t="shared" si="15"/>
        <v>0</v>
      </c>
    </row>
  </sheetData>
  <protectedRanges>
    <protectedRange sqref="X2:Z4 AE2:AK4 AB2:AB4 AM2:AT4 AX2:AY4 A2:I4 L2:R4" name="Range1"/>
    <protectedRange sqref="V2:V4" name="Range1_2"/>
    <protectedRange sqref="AA2:AA4" name="Range1_3"/>
    <protectedRange sqref="AZ2:AZ4" name="Range1_6"/>
    <protectedRange sqref="AL2:AL4" name="Range1_1"/>
    <protectedRange sqref="AV2:AV4" name="Range1_7"/>
    <protectedRange sqref="K2:K4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2025-09-30T03:18:25Z</dcterms:modified>
</cp:coreProperties>
</file>