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7" i="1" l="1"/>
  <c r="AC7" i="1" s="1"/>
  <c r="AE7" i="1" s="1"/>
  <c r="S7" i="1"/>
  <c r="AH7" i="1" s="1"/>
  <c r="AB6" i="1"/>
  <c r="AC6" i="1" s="1"/>
  <c r="AE6" i="1" s="1"/>
  <c r="S6" i="1"/>
  <c r="AH6" i="1" s="1"/>
  <c r="AB5" i="1"/>
  <c r="AC5" i="1" s="1"/>
  <c r="AE5" i="1" s="1"/>
  <c r="S5" i="1"/>
  <c r="T5" i="1" s="1"/>
  <c r="AB4" i="1"/>
  <c r="AC4" i="1" s="1"/>
  <c r="AE4" i="1" s="1"/>
  <c r="S4" i="1"/>
  <c r="AH4" i="1" s="1"/>
  <c r="AB3" i="1"/>
  <c r="AC3" i="1" s="1"/>
  <c r="AE3" i="1" s="1"/>
  <c r="S3" i="1"/>
  <c r="AH3" i="1" s="1"/>
  <c r="AB2" i="1"/>
  <c r="AC2" i="1" s="1"/>
  <c r="AE2" i="1" s="1"/>
  <c r="S2" i="1"/>
  <c r="AH2" i="1" s="1"/>
  <c r="T7" i="1" l="1"/>
  <c r="T3" i="1"/>
  <c r="AI3" i="1"/>
  <c r="AW3" i="1" s="1"/>
  <c r="AH5" i="1"/>
  <c r="AI5" i="1" s="1"/>
  <c r="AW5" i="1" s="1"/>
  <c r="AI7" i="1"/>
  <c r="T4" i="1"/>
  <c r="AI4" i="1" s="1"/>
  <c r="T2" i="1"/>
  <c r="AI2" i="1" s="1"/>
  <c r="T6" i="1"/>
  <c r="AI6" i="1" s="1"/>
  <c r="AW7" i="1" l="1"/>
  <c r="AS3" i="1"/>
  <c r="AO3" i="1"/>
  <c r="AK3" i="1"/>
  <c r="AM3" i="1"/>
  <c r="AW6" i="1"/>
  <c r="AM5" i="1"/>
  <c r="AK5" i="1"/>
  <c r="AT5" i="1" s="1"/>
  <c r="AU5" i="1" s="1"/>
  <c r="AV5" i="1" s="1"/>
  <c r="AS5" i="1"/>
  <c r="AO5" i="1"/>
  <c r="AW2" i="1"/>
  <c r="AW4" i="1"/>
  <c r="AK4" i="1" l="1"/>
  <c r="AS4" i="1"/>
  <c r="AO4" i="1"/>
  <c r="AM4" i="1"/>
  <c r="AO2" i="1"/>
  <c r="AS2" i="1"/>
  <c r="AM2" i="1"/>
  <c r="AK2" i="1"/>
  <c r="AO6" i="1"/>
  <c r="AM6" i="1"/>
  <c r="AK6" i="1"/>
  <c r="AS6" i="1"/>
  <c r="AT3" i="1"/>
  <c r="AU3" i="1" s="1"/>
  <c r="AV3" i="1" s="1"/>
  <c r="AS7" i="1"/>
  <c r="AO7" i="1"/>
  <c r="AM7" i="1"/>
  <c r="AK7" i="1"/>
  <c r="AT7" i="1" l="1"/>
  <c r="AU7" i="1" s="1"/>
  <c r="AV7" i="1" s="1"/>
  <c r="AT6" i="1"/>
  <c r="AU6" i="1" s="1"/>
  <c r="AV6" i="1" s="1"/>
  <c r="AT2" i="1"/>
  <c r="AU2" i="1" s="1"/>
  <c r="AV2" i="1" s="1"/>
  <c r="AT4" i="1"/>
  <c r="AU4" i="1" s="1"/>
  <c r="AV4" i="1" s="1"/>
</calcChain>
</file>

<file path=xl/comments1.xml><?xml version="1.0" encoding="utf-8"?>
<comments xmlns="http://schemas.openxmlformats.org/spreadsheetml/2006/main">
  <authors>
    <author>heather.zhu@jlahome.com</author>
  </authors>
  <commentList>
    <comment ref="S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B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C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E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K1" authorId="0" shapeId="0">
      <text>
        <r>
          <rPr>
            <sz val="11"/>
            <rFont val="Calibri"/>
            <family val="2"/>
          </rPr>
          <t>[JLA FOB CA/GA Price Quote (Formula)]*[DA %]</t>
        </r>
      </text>
    </comment>
    <comment ref="AM1" authorId="0" shapeId="0">
      <text>
        <r>
          <rPr>
            <sz val="11"/>
            <rFont val="Calibri"/>
            <family val="2"/>
          </rPr>
          <t>[JLA FOB CA/GA Price Quote (Formula)]*[General Load %]</t>
        </r>
      </text>
    </comment>
    <comment ref="AO1" authorId="0" shapeId="0">
      <text>
        <r>
          <rPr>
            <sz val="11"/>
            <rFont val="Calibri"/>
            <family val="2"/>
          </rPr>
          <t>[JLA FOB CA/GA Price Quote (Formula)]*[Warehouse Charge %]</t>
        </r>
      </text>
    </comment>
    <comment ref="AP1" authorId="0" shapeId="0">
      <text>
        <r>
          <rPr>
            <sz val="11"/>
            <rFont val="Calibri"/>
            <family val="2"/>
          </rPr>
          <t>IF(([DSV Cost]-[JLA FOB CA/GA Price Quote (Formula)])&lt;2.5,2.5-([DSV Cost]-[JLA FOB CA/GA Price Quote (Formula)]),0)</t>
        </r>
      </text>
    </comment>
    <comment ref="AS1" authorId="0" shapeId="0">
      <text>
        <r>
          <rPr>
            <sz val="11"/>
            <rFont val="Calibri"/>
            <family val="2"/>
          </rPr>
          <t>[JLA FOB CA/GA Price Quote (Formula)]*[Load 1 %]</t>
        </r>
      </text>
    </comment>
    <comment ref="AT1" authorId="0" shapeId="0">
      <text>
        <r>
          <rPr>
            <sz val="11"/>
            <rFont val="Calibri"/>
            <family val="2"/>
          </rPr>
          <t>[DA $]+[General Load $]+[Warehouse Charge $]+[Dropship Charge]+[Load 1 $]</t>
        </r>
      </text>
    </comment>
    <comment ref="AU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V1" authorId="0" shapeId="0">
      <text>
        <r>
          <rPr>
            <sz val="11"/>
            <rFont val="Calibri"/>
            <family val="2"/>
          </rPr>
          <t>([JLA FOB CA/GA Price Quote (Formula)]-[LDP Cost with Load $])/[JLA FOB CA/GA Price Quote (Formula)]</t>
        </r>
      </text>
    </comment>
    <comment ref="AW1" authorId="0" shapeId="0">
      <text>
        <r>
          <rPr>
            <sz val="11"/>
            <rFont val="Calibri"/>
            <family val="2"/>
          </rPr>
          <t>[DSV Cost]/1.05</t>
        </r>
      </text>
    </comment>
    <comment ref="AX1" authorId="0" shapeId="0">
      <text>
        <r>
          <rPr>
            <sz val="11"/>
            <rFont val="Calibri"/>
            <family val="2"/>
          </rPr>
          <t>[Suggested Retail Price]*(1-[Retailer Markup])</t>
        </r>
      </text>
    </comment>
  </commentList>
</comments>
</file>

<file path=xl/sharedStrings.xml><?xml version="1.0" encoding="utf-8"?>
<sst xmlns="http://schemas.openxmlformats.org/spreadsheetml/2006/main" count="131" uniqueCount="74">
  <si>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</si>
  <si>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</si>
  <si>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</si>
  <si>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</si>
  <si>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</si>
  <si>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</si>
  <si>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</si>
  <si>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</si>
  <si>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</si>
  <si>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</si>
  <si>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</si>
  <si>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</si>
  <si>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</si>
  <si>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Item No.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</si>
  <si>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</si>
  <si>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</si>
  <si>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</si>
  <si>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</si>
  <si>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</si>
  <si>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</si>
  <si>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</si>
  <si>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</si>
  <si>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</si>
  <si>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</si>
  <si>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</si>
  <si>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</si>
  <si>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</si>
  <si>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</si>
  <si>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</si>
  <si>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</si>
  <si>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</si>
  <si>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</si>
  <si>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</si>
  <si>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</si>
  <si>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</si>
  <si>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</si>
  <si>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</si>
  <si>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</si>
  <si>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</si>
  <si>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</si>
  <si>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</si>
  <si>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Dropship Charge</t>
  </si>
  <si>
    <t>Load 1</t>
  </si>
  <si>
    <t>Load 1 %</t>
  </si>
  <si>
    <t>Load 1 $</t>
  </si>
  <si>
    <t>Total Load $</t>
  </si>
  <si>
    <t>LDP Cost with Load $</t>
  </si>
  <si>
    <t>JLA LDP MU%</t>
  </si>
  <si>
    <t>JLA FOB CA/GA Price Quote (Formula)</t>
  </si>
  <si>
    <t>JLA price with drop ship charges</t>
  </si>
  <si>
    <t>Suggested Retail Price</t>
  </si>
  <si>
    <t>Initial Markup</t>
  </si>
  <si>
    <t>Initial Rollout Forecast</t>
  </si>
  <si>
    <t>Regency Heights</t>
  </si>
  <si>
    <t>COMFORTER (SET)</t>
  </si>
  <si>
    <t>Enya</t>
    <phoneticPr fontId="9" type="noConversion"/>
  </si>
  <si>
    <t>100% Polyester Microfiber Printed 5pc Comforter Set</t>
    <phoneticPr fontId="9" type="noConversion"/>
  </si>
  <si>
    <t>5PCs Comforter Set</t>
    <phoneticPr fontId="9" type="noConversion"/>
  </si>
  <si>
    <t>Comf/sham face: 100% polyester 85gram MF printed / 100% polyester microfiber 75gsm back. Comf filling: 230gsm poly. Bedskirt:  100% polyester microfiber 75gsm; pillow: mcirofiber shell with polyfill</t>
    <phoneticPr fontId="9" type="noConversion"/>
  </si>
  <si>
    <t xml:space="preserve">100% Polyester Microfiber,  poly fill  </t>
    <phoneticPr fontId="9" type="noConversion"/>
  </si>
  <si>
    <t>Queen: 90"W x 90"L /20"W x 26"L + 2"D (2)/60"W x 80" L + 15"D/12"W x 16"L</t>
  </si>
  <si>
    <t>Purple</t>
    <phoneticPr fontId="9" type="noConversion"/>
  </si>
  <si>
    <t>RH10-0465</t>
  </si>
  <si>
    <t>Set</t>
  </si>
  <si>
    <t>Compressed/Knocked Down</t>
  </si>
  <si>
    <t>9404.40.9022</t>
    <phoneticPr fontId="9" type="noConversion"/>
  </si>
  <si>
    <t>King: 104"W x 90"L /20"W x 36"L + 2"D(2)/78"W x 80" L + 15"D/12"W x 16"L</t>
  </si>
  <si>
    <t>RH10-0466</t>
  </si>
  <si>
    <t>Blue</t>
    <phoneticPr fontId="9" type="noConversion"/>
  </si>
  <si>
    <t>RH10-0467</t>
    <phoneticPr fontId="9" type="noConversion"/>
  </si>
  <si>
    <t>RH10-0468</t>
  </si>
  <si>
    <t>Pink</t>
    <phoneticPr fontId="9" type="noConversion"/>
  </si>
  <si>
    <t>RH10-0469</t>
    <phoneticPr fontId="9" type="noConversion"/>
  </si>
  <si>
    <t>RH10-0470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</si>
</sst>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[$￥-804]#,##0.00;[Red][$￥-804]#,##0.00"/>
    <numFmt numFmtId="177" formatCode="#,##0;[Red]#,##0"/>
    <numFmt numFmtId="178" formatCode="&quot;$&quot;#,##0.00"/>
    <numFmt numFmtId="179" formatCode="0.0"/>
    <numFmt numFmtId="180" formatCode="0.000"/>
    <numFmt numFmtId="181" formatCode="\$#,##0.00;[Red]\$#,##0.00"/>
    <numFmt numFmtId="182" formatCode="_(&quot;$&quot;* #,##0.00_);_(&quot;$&quot;* \(#,##0.00\);_(&quot;$&quot;* &quot;-&quot;??_);_(@_)"/>
  </numFmts>
  <fonts count="10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2"/>
      <charset val="134"/>
      <scheme val="minor"/>
    </font>
    <font>
      <sz val="11"/>
      <color rgb="FFFF0000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1"/>
      <color rgb="FFFF0000"/>
      <name val="Calibri"/>
      <family val="2"/>
    </font>
    <font>
      <sz val="9"/>
      <name val="宋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176" fontId="0" fillId="0" borderId="0"/>
    <xf numFmtId="176" fontId="1" fillId="0" borderId="0"/>
    <xf numFmtId="176" fontId="6" fillId="0" borderId="0"/>
    <xf numFmtId="18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176" fontId="0" fillId="0" borderId="0" xfId="0"/>
    <xf numFmtId="177" fontId="1" fillId="0" borderId="0" xfId="1" applyNumberFormat="1" applyAlignment="1">
      <alignment horizontal="center" wrapText="1"/>
    </xf>
    <xf numFmtId="176" fontId="1" fillId="0" borderId="0" xfId="1" applyAlignment="1">
      <alignment wrapText="1"/>
    </xf>
    <xf numFmtId="2" fontId="1" fillId="0" borderId="0" xfId="1" applyNumberFormat="1" applyAlignment="1">
      <alignment wrapText="1"/>
    </xf>
    <xf numFmtId="178" fontId="1" fillId="0" borderId="0" xfId="1" applyNumberFormat="1" applyAlignment="1">
      <alignment wrapText="1"/>
    </xf>
    <xf numFmtId="2" fontId="3" fillId="0" borderId="0" xfId="1" applyNumberFormat="1" applyFont="1" applyAlignment="1">
      <alignment horizontal="center" wrapText="1"/>
    </xf>
    <xf numFmtId="179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80" fontId="1" fillId="0" borderId="0" xfId="1" applyNumberFormat="1" applyAlignment="1">
      <alignment wrapText="1"/>
    </xf>
    <xf numFmtId="181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177" fontId="4" fillId="0" borderId="2" xfId="1" applyNumberFormat="1" applyFont="1" applyBorder="1" applyAlignment="1">
      <alignment horizontal="center" wrapText="1"/>
    </xf>
    <xf numFmtId="176" fontId="4" fillId="0" borderId="2" xfId="1" applyFont="1" applyBorder="1" applyAlignment="1">
      <alignment horizontal="center" wrapText="1"/>
    </xf>
    <xf numFmtId="176" fontId="4" fillId="4" borderId="2" xfId="1" applyFont="1" applyFill="1" applyBorder="1" applyAlignment="1">
      <alignment horizontal="center" wrapText="1"/>
    </xf>
    <xf numFmtId="176" fontId="5" fillId="4" borderId="2" xfId="1" applyFont="1" applyFill="1" applyBorder="1" applyAlignment="1">
      <alignment horizontal="center" wrapText="1"/>
    </xf>
    <xf numFmtId="176" fontId="5" fillId="5" borderId="2" xfId="1" applyFont="1" applyFill="1" applyBorder="1" applyAlignment="1">
      <alignment horizontal="center" wrapText="1"/>
    </xf>
    <xf numFmtId="176" fontId="4" fillId="5" borderId="2" xfId="1" applyFont="1" applyFill="1" applyBorder="1" applyAlignment="1">
      <alignment horizontal="center" wrapText="1"/>
    </xf>
    <xf numFmtId="176" fontId="4" fillId="2" borderId="2" xfId="1" applyFont="1" applyFill="1" applyBorder="1" applyAlignment="1">
      <alignment horizontal="center" wrapText="1"/>
    </xf>
    <xf numFmtId="2" fontId="4" fillId="2" borderId="2" xfId="1" applyNumberFormat="1" applyFont="1" applyFill="1" applyBorder="1" applyAlignment="1">
      <alignment horizontal="center" wrapText="1"/>
    </xf>
    <xf numFmtId="178" fontId="7" fillId="2" borderId="2" xfId="2" applyNumberFormat="1" applyFont="1" applyFill="1" applyBorder="1" applyAlignment="1">
      <alignment wrapText="1"/>
    </xf>
    <xf numFmtId="178" fontId="4" fillId="6" borderId="3" xfId="1" applyNumberFormat="1" applyFont="1" applyFill="1" applyBorder="1" applyAlignment="1">
      <alignment horizontal="center" wrapText="1"/>
    </xf>
    <xf numFmtId="2" fontId="8" fillId="2" borderId="2" xfId="1" applyNumberFormat="1" applyFont="1" applyFill="1" applyBorder="1" applyAlignment="1">
      <alignment horizontal="center" wrapText="1"/>
    </xf>
    <xf numFmtId="176" fontId="5" fillId="0" borderId="2" xfId="1" applyFont="1" applyBorder="1" applyAlignment="1">
      <alignment horizontal="center" wrapText="1"/>
    </xf>
    <xf numFmtId="179" fontId="4" fillId="0" borderId="2" xfId="1" applyNumberFormat="1" applyFont="1" applyBorder="1" applyAlignment="1">
      <alignment horizontal="center" wrapText="1"/>
    </xf>
    <xf numFmtId="2" fontId="4" fillId="0" borderId="2" xfId="1" applyNumberFormat="1" applyFont="1" applyBorder="1" applyAlignment="1">
      <alignment horizontal="center" wrapText="1"/>
    </xf>
    <xf numFmtId="1" fontId="4" fillId="0" borderId="2" xfId="1" applyNumberFormat="1" applyFont="1" applyBorder="1" applyAlignment="1">
      <alignment horizontal="center" wrapText="1"/>
    </xf>
    <xf numFmtId="180" fontId="7" fillId="0" borderId="2" xfId="2" applyNumberFormat="1" applyFont="1" applyBorder="1" applyAlignment="1">
      <alignment wrapText="1"/>
    </xf>
    <xf numFmtId="1" fontId="7" fillId="0" borderId="2" xfId="2" applyNumberFormat="1" applyFont="1" applyBorder="1" applyAlignment="1">
      <alignment wrapText="1"/>
    </xf>
    <xf numFmtId="181" fontId="4" fillId="0" borderId="2" xfId="1" applyNumberFormat="1" applyFont="1" applyBorder="1" applyAlignment="1">
      <alignment horizontal="center" wrapText="1"/>
    </xf>
    <xf numFmtId="178" fontId="7" fillId="0" borderId="2" xfId="2" applyNumberFormat="1" applyFont="1" applyBorder="1" applyAlignment="1">
      <alignment wrapText="1"/>
    </xf>
    <xf numFmtId="10" fontId="4" fillId="0" borderId="2" xfId="1" applyNumberFormat="1" applyFont="1" applyBorder="1" applyAlignment="1">
      <alignment horizontal="center" wrapText="1"/>
    </xf>
    <xf numFmtId="181" fontId="5" fillId="0" borderId="2" xfId="1" applyNumberFormat="1" applyFont="1" applyBorder="1" applyAlignment="1">
      <alignment horizontal="center" wrapText="1"/>
    </xf>
    <xf numFmtId="178" fontId="7" fillId="3" borderId="2" xfId="2" applyNumberFormat="1" applyFont="1" applyFill="1" applyBorder="1" applyAlignment="1">
      <alignment wrapText="1"/>
    </xf>
    <xf numFmtId="10" fontId="7" fillId="3" borderId="2" xfId="2" applyNumberFormat="1" applyFont="1" applyFill="1" applyBorder="1" applyAlignment="1">
      <alignment wrapText="1"/>
    </xf>
    <xf numFmtId="178" fontId="4" fillId="3" borderId="2" xfId="1" applyNumberFormat="1" applyFont="1" applyFill="1" applyBorder="1" applyAlignment="1">
      <alignment horizontal="center" wrapText="1"/>
    </xf>
    <xf numFmtId="10" fontId="4" fillId="3" borderId="2" xfId="1" applyNumberFormat="1" applyFont="1" applyFill="1" applyBorder="1" applyAlignment="1">
      <alignment horizontal="center" wrapText="1"/>
    </xf>
    <xf numFmtId="177" fontId="1" fillId="0" borderId="2" xfId="1" applyNumberFormat="1" applyBorder="1" applyAlignment="1">
      <alignment horizontal="center" wrapText="1"/>
    </xf>
    <xf numFmtId="176" fontId="1" fillId="0" borderId="4" xfId="1" applyBorder="1" applyAlignment="1">
      <alignment horizontal="center" wrapText="1"/>
    </xf>
    <xf numFmtId="176" fontId="1" fillId="0" borderId="2" xfId="1" applyBorder="1" applyAlignment="1">
      <alignment wrapText="1"/>
    </xf>
    <xf numFmtId="176" fontId="1" fillId="5" borderId="2" xfId="1" applyFill="1" applyBorder="1" applyAlignment="1">
      <alignment horizontal="center" wrapText="1"/>
    </xf>
    <xf numFmtId="176" fontId="1" fillId="0" borderId="2" xfId="0" applyFont="1" applyBorder="1" applyAlignment="1">
      <alignment wrapText="1"/>
    </xf>
    <xf numFmtId="176" fontId="6" fillId="5" borderId="2" xfId="0" applyFont="1" applyFill="1" applyBorder="1"/>
    <xf numFmtId="176" fontId="1" fillId="5" borderId="2" xfId="0" quotePrefix="1" applyFont="1" applyFill="1" applyBorder="1" applyAlignment="1">
      <alignment wrapText="1"/>
    </xf>
    <xf numFmtId="2" fontId="1" fillId="0" borderId="2" xfId="1" applyNumberFormat="1" applyBorder="1" applyAlignment="1">
      <alignment wrapText="1"/>
    </xf>
    <xf numFmtId="178" fontId="0" fillId="7" borderId="2" xfId="3" applyNumberFormat="1" applyFont="1" applyFill="1" applyBorder="1" applyAlignment="1">
      <alignment wrapText="1"/>
    </xf>
    <xf numFmtId="2" fontId="3" fillId="5" borderId="2" xfId="1" applyNumberFormat="1" applyFont="1" applyFill="1" applyBorder="1" applyAlignment="1">
      <alignment horizontal="center" wrapText="1"/>
    </xf>
    <xf numFmtId="179" fontId="1" fillId="0" borderId="2" xfId="1" applyNumberFormat="1" applyBorder="1" applyAlignment="1">
      <alignment wrapText="1"/>
    </xf>
    <xf numFmtId="1" fontId="1" fillId="0" borderId="2" xfId="1" applyNumberFormat="1" applyBorder="1" applyAlignment="1">
      <alignment wrapText="1"/>
    </xf>
    <xf numFmtId="180" fontId="1" fillId="7" borderId="2" xfId="1" applyNumberFormat="1" applyFill="1" applyBorder="1" applyAlignment="1">
      <alignment wrapText="1"/>
    </xf>
    <xf numFmtId="1" fontId="1" fillId="7" borderId="2" xfId="1" applyNumberFormat="1" applyFill="1" applyBorder="1" applyAlignment="1">
      <alignment wrapText="1"/>
    </xf>
    <xf numFmtId="181" fontId="1" fillId="0" borderId="2" xfId="1" applyNumberFormat="1" applyBorder="1" applyAlignment="1">
      <alignment wrapText="1"/>
    </xf>
    <xf numFmtId="178" fontId="1" fillId="7" borderId="2" xfId="1" applyNumberFormat="1" applyFill="1" applyBorder="1" applyAlignment="1">
      <alignment wrapText="1"/>
    </xf>
    <xf numFmtId="10" fontId="1" fillId="0" borderId="2" xfId="1" applyNumberFormat="1" applyBorder="1" applyAlignment="1">
      <alignment wrapText="1"/>
    </xf>
    <xf numFmtId="178" fontId="3" fillId="7" borderId="2" xfId="1" applyNumberFormat="1" applyFont="1" applyFill="1" applyBorder="1" applyAlignment="1">
      <alignment wrapText="1"/>
    </xf>
    <xf numFmtId="10" fontId="0" fillId="7" borderId="2" xfId="4" applyNumberFormat="1" applyFont="1" applyFill="1" applyBorder="1" applyAlignment="1">
      <alignment wrapText="1"/>
    </xf>
    <xf numFmtId="178" fontId="1" fillId="0" borderId="2" xfId="1" applyNumberFormat="1" applyBorder="1" applyAlignment="1">
      <alignment wrapText="1"/>
    </xf>
    <xf numFmtId="176" fontId="1" fillId="0" borderId="5" xfId="1" applyBorder="1" applyAlignment="1">
      <alignment horizontal="center" wrapText="1"/>
    </xf>
    <xf numFmtId="176" fontId="1" fillId="0" borderId="1" xfId="1" applyBorder="1" applyAlignment="1">
      <alignment horizontal="center" wrapText="1"/>
    </xf>
  </cellXfs>
  <cellStyles count="5">
    <cellStyle name="Currency 2" xfId="3"/>
    <cellStyle name="Normal 2" xfId="1"/>
    <cellStyle name="Normal 2 18 2" xfId="2"/>
    <cellStyle name="Percent 2" xfId="4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431800</xdr:colOff>
      <xdr:row>1</xdr:row>
      <xdr:rowOff>8467</xdr:rowOff>
    </xdr:from>
    <xdr:to>
      <xdr:col>1</xdr:col>
      <xdr:colOff>1650999</xdr:colOff>
      <xdr:row>2</xdr:row>
      <xdr:rowOff>825858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xmlns="" id="{6AA361DB-798E-411B-069D-4A2EA7204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7600" y="989542"/>
          <a:ext cx="1219199" cy="1693691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3</xdr:row>
      <xdr:rowOff>30018</xdr:rowOff>
    </xdr:from>
    <xdr:to>
      <xdr:col>1</xdr:col>
      <xdr:colOff>1828800</xdr:colOff>
      <xdr:row>4</xdr:row>
      <xdr:rowOff>817865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xmlns="" id="{DD6686C4-6664-21AF-191E-EA82949F4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1" y="2963718"/>
          <a:ext cx="1447799" cy="1635573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5</xdr:row>
      <xdr:rowOff>33866</xdr:rowOff>
    </xdr:from>
    <xdr:to>
      <xdr:col>1</xdr:col>
      <xdr:colOff>1659467</xdr:colOff>
      <xdr:row>6</xdr:row>
      <xdr:rowOff>939799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xmlns="" id="{374E6EE4-4233-044D-9BF4-6257FE478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1400" y="4863041"/>
          <a:ext cx="1303867" cy="18584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com%20Market%20Place%20-%20RH%20Enya%205pc%20set%20Commitment%209.26.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ValueSelect"/>
      <sheetName val="Data"/>
      <sheetName val="Factory cost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7"/>
  <sheetViews>
    <sheetView tabSelected="1" zoomScale="90" zoomScaleNormal="90" workbookViewId="0">
      <selection activeCell="F9" sqref="F9"/>
    </sheetView>
  </sheetViews>
  <sheetFormatPr defaultColWidth="9.28515625" defaultRowHeight="15" x14ac:dyDescent="0.25"/>
  <cols>
    <col min="1" max="1" width="10.28515625" style="1" customWidth="1"/>
    <col min="2" max="2" width="30.7109375" style="2" customWidth="1"/>
    <col min="3" max="3" width="18.28515625" style="2" customWidth="1"/>
    <col min="4" max="4" width="16.28515625" style="2" customWidth="1"/>
    <col min="5" max="5" width="7.7109375" style="2" customWidth="1"/>
    <col min="6" max="6" width="14.42578125" style="2" customWidth="1"/>
    <col min="7" max="7" width="11.28515625" style="2" customWidth="1"/>
    <col min="8" max="8" width="15.7109375" style="2" customWidth="1"/>
    <col min="9" max="9" width="12.7109375" style="2" customWidth="1"/>
    <col min="10" max="10" width="64.28515625" style="2" customWidth="1"/>
    <col min="11" max="11" width="14.28515625" style="2" bestFit="1" customWidth="1"/>
    <col min="12" max="12" width="48.28515625" style="2" customWidth="1"/>
    <col min="13" max="13" width="13.7109375" style="2" customWidth="1"/>
    <col min="14" max="14" width="11.28515625" style="2" customWidth="1"/>
    <col min="15" max="15" width="15.28515625" style="2" customWidth="1"/>
    <col min="16" max="16" width="8.7109375" style="2" customWidth="1"/>
    <col min="17" max="17" width="11.28515625" style="2" customWidth="1"/>
    <col min="18" max="18" width="9.7109375" style="3" customWidth="1"/>
    <col min="19" max="19" width="12" style="4" customWidth="1"/>
    <col min="20" max="20" width="11.28515625" style="4" customWidth="1"/>
    <col min="21" max="21" width="11.28515625" style="5" customWidth="1"/>
    <col min="22" max="22" width="15.7109375" style="2" customWidth="1"/>
    <col min="23" max="23" width="11" style="6" customWidth="1"/>
    <col min="24" max="24" width="13.28515625" style="6" customWidth="1"/>
    <col min="25" max="25" width="11.28515625" style="6" customWidth="1"/>
    <col min="26" max="26" width="12.7109375" style="3" customWidth="1"/>
    <col min="27" max="27" width="9.28515625" style="7" customWidth="1"/>
    <col min="28" max="28" width="13" style="8" customWidth="1"/>
    <col min="29" max="29" width="14.28515625" style="7" customWidth="1"/>
    <col min="30" max="30" width="13.7109375" style="9" customWidth="1"/>
    <col min="31" max="31" width="13.7109375" style="4" customWidth="1"/>
    <col min="32" max="32" width="14.7109375" style="2" customWidth="1"/>
    <col min="33" max="33" width="8.42578125" style="10" customWidth="1"/>
    <col min="34" max="34" width="12.42578125" style="4" customWidth="1"/>
    <col min="35" max="35" width="8.7109375" style="4" customWidth="1"/>
    <col min="36" max="36" width="7.7109375" style="10" customWidth="1"/>
    <col min="37" max="37" width="5.7109375" style="4" customWidth="1"/>
    <col min="38" max="38" width="12.7109375" style="10" customWidth="1"/>
    <col min="39" max="39" width="12" style="4" customWidth="1"/>
    <col min="40" max="40" width="11.7109375" style="10" customWidth="1"/>
    <col min="41" max="42" width="10.7109375" style="4" customWidth="1"/>
    <col min="43" max="43" width="9.7109375" style="9" customWidth="1"/>
    <col min="44" max="44" width="9.7109375" style="10" customWidth="1"/>
    <col min="45" max="45" width="10" style="4" customWidth="1"/>
    <col min="46" max="46" width="9.5703125" style="4" customWidth="1"/>
    <col min="47" max="47" width="11.7109375" style="4" customWidth="1"/>
    <col min="48" max="48" width="11.28515625" style="10" customWidth="1"/>
    <col min="49" max="49" width="11.28515625" style="4" customWidth="1"/>
    <col min="50" max="50" width="11.7109375" style="4" customWidth="1"/>
    <col min="51" max="51" width="12.7109375" style="4" customWidth="1"/>
    <col min="52" max="52" width="12.28515625" style="10" customWidth="1"/>
    <col min="53" max="53" width="12.28515625" style="7" customWidth="1"/>
    <col min="54" max="54" width="20" style="2" customWidth="1"/>
    <col min="55" max="55" width="9.28515625" style="2" customWidth="1"/>
    <col min="56" max="16384" width="9.28515625" style="2"/>
  </cols>
  <sheetData>
    <row r="1" spans="1:53" ht="32.65" customHeight="1" x14ac:dyDescent="0.25">
      <c r="A1" s="11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5" t="s">
        <v>5</v>
      </c>
      <c r="G1" s="13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3" t="s">
        <v>13</v>
      </c>
      <c r="O1" s="13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3" t="s">
        <v>23</v>
      </c>
      <c r="Y1" s="23" t="s">
        <v>24</v>
      </c>
      <c r="Z1" s="24" t="s">
        <v>25</v>
      </c>
      <c r="AA1" s="25" t="s">
        <v>26</v>
      </c>
      <c r="AB1" s="26" t="s">
        <v>27</v>
      </c>
      <c r="AC1" s="27" t="s">
        <v>28</v>
      </c>
      <c r="AD1" s="28" t="s">
        <v>29</v>
      </c>
      <c r="AE1" s="29" t="s">
        <v>30</v>
      </c>
      <c r="AF1" s="12" t="s">
        <v>31</v>
      </c>
      <c r="AG1" s="30" t="s">
        <v>32</v>
      </c>
      <c r="AH1" s="29" t="s">
        <v>33</v>
      </c>
      <c r="AI1" s="29" t="s">
        <v>34</v>
      </c>
      <c r="AJ1" s="30" t="s">
        <v>35</v>
      </c>
      <c r="AK1" s="29" t="s">
        <v>36</v>
      </c>
      <c r="AL1" s="30" t="s">
        <v>37</v>
      </c>
      <c r="AM1" s="29" t="s">
        <v>38</v>
      </c>
      <c r="AN1" s="30" t="s">
        <v>39</v>
      </c>
      <c r="AO1" s="29" t="s">
        <v>40</v>
      </c>
      <c r="AP1" s="29" t="s">
        <v>41</v>
      </c>
      <c r="AQ1" s="31" t="s">
        <v>42</v>
      </c>
      <c r="AR1" s="30" t="s">
        <v>43</v>
      </c>
      <c r="AS1" s="29" t="s">
        <v>44</v>
      </c>
      <c r="AT1" s="29" t="s">
        <v>45</v>
      </c>
      <c r="AU1" s="32" t="s">
        <v>46</v>
      </c>
      <c r="AV1" s="33" t="s">
        <v>47</v>
      </c>
      <c r="AW1" s="32" t="s">
        <v>48</v>
      </c>
      <c r="AX1" s="32" t="s">
        <v>49</v>
      </c>
      <c r="AY1" s="34" t="s">
        <v>50</v>
      </c>
      <c r="AZ1" s="35" t="s">
        <v>51</v>
      </c>
      <c r="BA1" s="25" t="s">
        <v>52</v>
      </c>
    </row>
    <row r="2" spans="1:53" ht="69" customHeight="1" x14ac:dyDescent="0.25">
      <c r="A2" s="36">
        <v>1</v>
      </c>
      <c r="B2" s="37"/>
      <c r="C2" s="38"/>
      <c r="D2" s="38" t="s">
        <v>53</v>
      </c>
      <c r="E2" s="38"/>
      <c r="F2" s="38" t="s">
        <v>54</v>
      </c>
      <c r="G2" s="39" t="s">
        <v>55</v>
      </c>
      <c r="H2" s="40" t="s">
        <v>56</v>
      </c>
      <c r="I2" s="38" t="s">
        <v>57</v>
      </c>
      <c r="J2" s="38" t="s">
        <v>58</v>
      </c>
      <c r="K2" s="38" t="s">
        <v>59</v>
      </c>
      <c r="L2" s="38" t="s">
        <v>60</v>
      </c>
      <c r="M2" s="38" t="s">
        <v>61</v>
      </c>
      <c r="N2" s="41" t="s">
        <v>62</v>
      </c>
      <c r="O2" s="42"/>
      <c r="P2" s="38" t="s">
        <v>63</v>
      </c>
      <c r="Q2" s="38">
        <v>84</v>
      </c>
      <c r="R2" s="43">
        <v>8</v>
      </c>
      <c r="S2" s="44">
        <f t="shared" ref="S2:S3" si="0">IF(ISERROR(Q2/R2),"",Q2/R2)</f>
        <v>10.5</v>
      </c>
      <c r="T2" s="44">
        <f t="shared" ref="T2:T3" si="1">S2</f>
        <v>10.5</v>
      </c>
      <c r="U2" s="45"/>
      <c r="V2" s="38" t="s">
        <v>64</v>
      </c>
      <c r="W2" s="46">
        <v>53</v>
      </c>
      <c r="X2" s="46">
        <v>42</v>
      </c>
      <c r="Y2" s="46">
        <v>32</v>
      </c>
      <c r="Z2" s="43">
        <v>11.69</v>
      </c>
      <c r="AA2" s="47">
        <v>3</v>
      </c>
      <c r="AB2" s="48">
        <f t="shared" ref="AB2:AB3" si="2">IF(W2="","",W2*X2*Y2/1000000)</f>
        <v>7.1232000000000004E-2</v>
      </c>
      <c r="AC2" s="49">
        <f t="shared" ref="AC2:AC3" si="3">IF(AA2="","",65/AB2*AA2)</f>
        <v>2737.5336927223716</v>
      </c>
      <c r="AD2" s="50">
        <v>4000</v>
      </c>
      <c r="AE2" s="51">
        <f t="shared" ref="AE2:AE3" si="4">IF(ISERROR(AD2/AC2),"",AD2/AC2)</f>
        <v>1.461169230769231</v>
      </c>
      <c r="AF2" s="38" t="s">
        <v>65</v>
      </c>
      <c r="AG2" s="52">
        <v>0.42799999999999999</v>
      </c>
      <c r="AH2" s="51">
        <f t="shared" ref="AH2:AH3" si="5">IF(ISERROR(S2*AG2),"",S2*AG2)</f>
        <v>4.4939999999999998</v>
      </c>
      <c r="AI2" s="51">
        <f>IF(ISERROR(T2+AE2+AH2),"",T2+AE2+AH2)</f>
        <v>16.455169230769229</v>
      </c>
      <c r="AJ2" s="52">
        <v>0</v>
      </c>
      <c r="AK2" s="51">
        <f t="shared" ref="AK2:AK3" si="6">IF(ISERROR(AW2*AJ2),"",AW2*AJ2)</f>
        <v>0</v>
      </c>
      <c r="AL2" s="52">
        <v>0</v>
      </c>
      <c r="AM2" s="51">
        <f t="shared" ref="AM2:AM3" si="7">IF(ISERROR(AW2*AL2),"",AW2*AL2)</f>
        <v>0</v>
      </c>
      <c r="AN2" s="52">
        <v>0</v>
      </c>
      <c r="AO2" s="51">
        <f t="shared" ref="AO2:AO3" si="8">IF(ISERROR(AW2*AN2),"",AW2*AN2)</f>
        <v>0</v>
      </c>
      <c r="AP2" s="51">
        <v>0</v>
      </c>
      <c r="AQ2" s="50">
        <v>0</v>
      </c>
      <c r="AR2" s="52">
        <v>0</v>
      </c>
      <c r="AS2" s="51">
        <f t="shared" ref="AS2:AS3" si="9">IF(ISERROR(AW2*AR2),"",AW2*AR2)</f>
        <v>0</v>
      </c>
      <c r="AT2" s="51">
        <f t="shared" ref="AT2:AT3" si="10">IF(ISERROR(AK2+AM2+AO2+AP2+AS2),"",AK2+AM2+AO2+AP2+AS2)</f>
        <v>0</v>
      </c>
      <c r="AU2" s="53">
        <f t="shared" ref="AU2:AU3" si="11">IF(ISERROR(AI2+AT2),"",AI2+AT2)</f>
        <v>16.455169230769229</v>
      </c>
      <c r="AV2" s="54">
        <f t="shared" ref="AV2:AV3" si="12">IF(ISERROR((AW2-AU2)/AW2),"",(AW2-AU2)/AW2)</f>
        <v>0</v>
      </c>
      <c r="AW2" s="53">
        <f t="shared" ref="AW2:AW3" si="13">AI2</f>
        <v>16.455169230769229</v>
      </c>
      <c r="AX2" s="51">
        <v>49.99</v>
      </c>
      <c r="AY2" s="55">
        <v>49.99</v>
      </c>
      <c r="AZ2" s="52"/>
      <c r="BA2" s="47"/>
    </row>
    <row r="3" spans="1:53" ht="69" customHeight="1" x14ac:dyDescent="0.25">
      <c r="A3" s="36">
        <v>2</v>
      </c>
      <c r="B3" s="56"/>
      <c r="C3" s="38"/>
      <c r="D3" s="38" t="s">
        <v>53</v>
      </c>
      <c r="E3" s="38"/>
      <c r="F3" s="38" t="s">
        <v>54</v>
      </c>
      <c r="G3" s="39" t="s">
        <v>55</v>
      </c>
      <c r="H3" s="40" t="s">
        <v>56</v>
      </c>
      <c r="I3" s="38" t="s">
        <v>57</v>
      </c>
      <c r="J3" s="38" t="s">
        <v>58</v>
      </c>
      <c r="K3" s="38" t="s">
        <v>59</v>
      </c>
      <c r="L3" s="38" t="s">
        <v>66</v>
      </c>
      <c r="M3" s="38" t="s">
        <v>61</v>
      </c>
      <c r="N3" s="41" t="s">
        <v>67</v>
      </c>
      <c r="O3" s="42"/>
      <c r="P3" s="38" t="s">
        <v>63</v>
      </c>
      <c r="Q3" s="38">
        <v>93</v>
      </c>
      <c r="R3" s="43">
        <v>8</v>
      </c>
      <c r="S3" s="44">
        <f t="shared" si="0"/>
        <v>11.625</v>
      </c>
      <c r="T3" s="44">
        <f t="shared" si="1"/>
        <v>11.625</v>
      </c>
      <c r="U3" s="45"/>
      <c r="V3" s="38" t="s">
        <v>64</v>
      </c>
      <c r="W3" s="46">
        <v>60</v>
      </c>
      <c r="X3" s="46">
        <v>42</v>
      </c>
      <c r="Y3" s="46">
        <v>32</v>
      </c>
      <c r="Z3" s="43">
        <v>13.35</v>
      </c>
      <c r="AA3" s="47">
        <v>3</v>
      </c>
      <c r="AB3" s="48">
        <f t="shared" si="2"/>
        <v>8.0640000000000003E-2</v>
      </c>
      <c r="AC3" s="49">
        <f t="shared" si="3"/>
        <v>2418.1547619047615</v>
      </c>
      <c r="AD3" s="50">
        <v>4000</v>
      </c>
      <c r="AE3" s="51">
        <f t="shared" si="4"/>
        <v>1.6541538461538465</v>
      </c>
      <c r="AF3" s="38" t="s">
        <v>65</v>
      </c>
      <c r="AG3" s="52">
        <v>0.42799999999999999</v>
      </c>
      <c r="AH3" s="51">
        <f t="shared" si="5"/>
        <v>4.9755000000000003</v>
      </c>
      <c r="AI3" s="51">
        <f>IF(ISERROR(T3+AE3+AH3),"",T3+AE3+AH3)</f>
        <v>18.254653846153847</v>
      </c>
      <c r="AJ3" s="52">
        <v>0</v>
      </c>
      <c r="AK3" s="51">
        <f t="shared" si="6"/>
        <v>0</v>
      </c>
      <c r="AL3" s="52">
        <v>0</v>
      </c>
      <c r="AM3" s="51">
        <f t="shared" si="7"/>
        <v>0</v>
      </c>
      <c r="AN3" s="52">
        <v>0</v>
      </c>
      <c r="AO3" s="51">
        <f t="shared" si="8"/>
        <v>0</v>
      </c>
      <c r="AP3" s="51">
        <v>0</v>
      </c>
      <c r="AQ3" s="50">
        <v>0</v>
      </c>
      <c r="AR3" s="52">
        <v>0</v>
      </c>
      <c r="AS3" s="51">
        <f t="shared" si="9"/>
        <v>0</v>
      </c>
      <c r="AT3" s="51">
        <f t="shared" si="10"/>
        <v>0</v>
      </c>
      <c r="AU3" s="53">
        <f t="shared" si="11"/>
        <v>18.254653846153847</v>
      </c>
      <c r="AV3" s="54">
        <f t="shared" si="12"/>
        <v>0</v>
      </c>
      <c r="AW3" s="53">
        <f t="shared" si="13"/>
        <v>18.254653846153847</v>
      </c>
      <c r="AX3" s="51">
        <v>54.99</v>
      </c>
      <c r="AY3" s="55">
        <v>54.99</v>
      </c>
      <c r="AZ3" s="52"/>
      <c r="BA3" s="47"/>
    </row>
    <row r="4" spans="1:53" ht="67.150000000000006" customHeight="1" x14ac:dyDescent="0.25">
      <c r="A4" s="36">
        <v>1</v>
      </c>
      <c r="B4" s="57"/>
      <c r="C4" s="38"/>
      <c r="D4" s="38" t="s">
        <v>53</v>
      </c>
      <c r="E4" s="38"/>
      <c r="F4" s="38" t="s">
        <v>54</v>
      </c>
      <c r="G4" s="39" t="s">
        <v>55</v>
      </c>
      <c r="H4" s="40" t="s">
        <v>56</v>
      </c>
      <c r="I4" s="38" t="s">
        <v>57</v>
      </c>
      <c r="J4" s="38" t="s">
        <v>58</v>
      </c>
      <c r="K4" s="38" t="s">
        <v>59</v>
      </c>
      <c r="L4" s="38" t="s">
        <v>60</v>
      </c>
      <c r="M4" s="38" t="s">
        <v>68</v>
      </c>
      <c r="N4" s="41" t="s">
        <v>69</v>
      </c>
      <c r="O4" s="42"/>
      <c r="P4" s="38" t="s">
        <v>63</v>
      </c>
      <c r="Q4" s="38">
        <v>84</v>
      </c>
      <c r="R4" s="43">
        <v>8</v>
      </c>
      <c r="S4" s="44">
        <f t="shared" ref="S4:S5" si="14">IF(ISERROR(Q4/R4),"",Q4/R4)</f>
        <v>10.5</v>
      </c>
      <c r="T4" s="44">
        <f t="shared" ref="T4:T5" si="15">S4</f>
        <v>10.5</v>
      </c>
      <c r="U4" s="45"/>
      <c r="V4" s="38" t="s">
        <v>64</v>
      </c>
      <c r="W4" s="46">
        <v>53</v>
      </c>
      <c r="X4" s="46">
        <v>42</v>
      </c>
      <c r="Y4" s="46">
        <v>32</v>
      </c>
      <c r="Z4" s="43">
        <v>11.69</v>
      </c>
      <c r="AA4" s="47">
        <v>3</v>
      </c>
      <c r="AB4" s="48">
        <f t="shared" ref="AB4:AB5" si="16">IF(W4="","",W4*X4*Y4/1000000)</f>
        <v>7.1232000000000004E-2</v>
      </c>
      <c r="AC4" s="49">
        <f t="shared" ref="AC4:AC5" si="17">IF(AA4="","",65/AB4*AA4)</f>
        <v>2737.5336927223716</v>
      </c>
      <c r="AD4" s="50">
        <v>4000</v>
      </c>
      <c r="AE4" s="51">
        <f t="shared" ref="AE4:AE5" si="18">IF(ISERROR(AD4/AC4),"",AD4/AC4)</f>
        <v>1.461169230769231</v>
      </c>
      <c r="AF4" s="38" t="s">
        <v>65</v>
      </c>
      <c r="AG4" s="52">
        <v>0.42799999999999999</v>
      </c>
      <c r="AH4" s="51">
        <f t="shared" ref="AH4:AH5" si="19">IF(ISERROR(S4*AG4),"",S4*AG4)</f>
        <v>4.4939999999999998</v>
      </c>
      <c r="AI4" s="51">
        <f>IF(ISERROR(T4+AE4+AH4),"",T4+AE4+AH4)</f>
        <v>16.455169230769229</v>
      </c>
      <c r="AJ4" s="52">
        <v>0</v>
      </c>
      <c r="AK4" s="51">
        <f t="shared" ref="AK4:AK5" si="20">IF(ISERROR(AW4*AJ4),"",AW4*AJ4)</f>
        <v>0</v>
      </c>
      <c r="AL4" s="52">
        <v>0</v>
      </c>
      <c r="AM4" s="51">
        <f t="shared" ref="AM4:AM5" si="21">IF(ISERROR(AW4*AL4),"",AW4*AL4)</f>
        <v>0</v>
      </c>
      <c r="AN4" s="52">
        <v>0</v>
      </c>
      <c r="AO4" s="51">
        <f t="shared" ref="AO4:AO5" si="22">IF(ISERROR(AW4*AN4),"",AW4*AN4)</f>
        <v>0</v>
      </c>
      <c r="AP4" s="51">
        <v>0</v>
      </c>
      <c r="AQ4" s="50">
        <v>0</v>
      </c>
      <c r="AR4" s="52">
        <v>0</v>
      </c>
      <c r="AS4" s="51">
        <f t="shared" ref="AS4:AS5" si="23">IF(ISERROR(AW4*AR4),"",AW4*AR4)</f>
        <v>0</v>
      </c>
      <c r="AT4" s="51">
        <f t="shared" ref="AT4:AT5" si="24">IF(ISERROR(AK4+AM4+AO4+AP4+AS4),"",AK4+AM4+AO4+AP4+AS4)</f>
        <v>0</v>
      </c>
      <c r="AU4" s="53">
        <f t="shared" ref="AU4:AU5" si="25">IF(ISERROR(AI4+AT4),"",AI4+AT4)</f>
        <v>16.455169230769229</v>
      </c>
      <c r="AV4" s="54">
        <f t="shared" ref="AV4:AV5" si="26">IF(ISERROR((AW4-AU4)/AW4),"",(AW4-AU4)/AW4)</f>
        <v>0</v>
      </c>
      <c r="AW4" s="53">
        <f t="shared" ref="AW4:AW5" si="27">AI4</f>
        <v>16.455169230769229</v>
      </c>
      <c r="AX4" s="51">
        <v>49.99</v>
      </c>
      <c r="AY4" s="55">
        <v>49.99</v>
      </c>
      <c r="AZ4" s="52"/>
      <c r="BA4" s="47"/>
    </row>
    <row r="5" spans="1:53" ht="67.150000000000006" customHeight="1" x14ac:dyDescent="0.25">
      <c r="A5" s="36">
        <v>2</v>
      </c>
      <c r="B5" s="37"/>
      <c r="C5" s="38"/>
      <c r="D5" s="38" t="s">
        <v>53</v>
      </c>
      <c r="E5" s="38"/>
      <c r="F5" s="38" t="s">
        <v>54</v>
      </c>
      <c r="G5" s="39" t="s">
        <v>55</v>
      </c>
      <c r="H5" s="40" t="s">
        <v>56</v>
      </c>
      <c r="I5" s="38" t="s">
        <v>57</v>
      </c>
      <c r="J5" s="38" t="s">
        <v>58</v>
      </c>
      <c r="K5" s="38" t="s">
        <v>59</v>
      </c>
      <c r="L5" s="38" t="s">
        <v>66</v>
      </c>
      <c r="M5" s="38" t="s">
        <v>68</v>
      </c>
      <c r="N5" s="41" t="s">
        <v>70</v>
      </c>
      <c r="O5" s="42"/>
      <c r="P5" s="38" t="s">
        <v>63</v>
      </c>
      <c r="Q5" s="38">
        <v>93</v>
      </c>
      <c r="R5" s="43">
        <v>8</v>
      </c>
      <c r="S5" s="44">
        <f t="shared" si="14"/>
        <v>11.625</v>
      </c>
      <c r="T5" s="44">
        <f t="shared" si="15"/>
        <v>11.625</v>
      </c>
      <c r="U5" s="45"/>
      <c r="V5" s="38" t="s">
        <v>64</v>
      </c>
      <c r="W5" s="46">
        <v>60</v>
      </c>
      <c r="X5" s="46">
        <v>42</v>
      </c>
      <c r="Y5" s="46">
        <v>32</v>
      </c>
      <c r="Z5" s="43">
        <v>13.35</v>
      </c>
      <c r="AA5" s="47">
        <v>3</v>
      </c>
      <c r="AB5" s="48">
        <f t="shared" si="16"/>
        <v>8.0640000000000003E-2</v>
      </c>
      <c r="AC5" s="49">
        <f t="shared" si="17"/>
        <v>2418.1547619047615</v>
      </c>
      <c r="AD5" s="50">
        <v>4000</v>
      </c>
      <c r="AE5" s="51">
        <f t="shared" si="18"/>
        <v>1.6541538461538465</v>
      </c>
      <c r="AF5" s="38" t="s">
        <v>65</v>
      </c>
      <c r="AG5" s="52">
        <v>0.42799999999999999</v>
      </c>
      <c r="AH5" s="51">
        <f t="shared" si="19"/>
        <v>4.9755000000000003</v>
      </c>
      <c r="AI5" s="51">
        <f>IF(ISERROR(T5+AE5+AH5),"",T5+AE5+AH5)</f>
        <v>18.254653846153847</v>
      </c>
      <c r="AJ5" s="52">
        <v>0</v>
      </c>
      <c r="AK5" s="51">
        <f t="shared" si="20"/>
        <v>0</v>
      </c>
      <c r="AL5" s="52">
        <v>0</v>
      </c>
      <c r="AM5" s="51">
        <f t="shared" si="21"/>
        <v>0</v>
      </c>
      <c r="AN5" s="52">
        <v>0</v>
      </c>
      <c r="AO5" s="51">
        <f t="shared" si="22"/>
        <v>0</v>
      </c>
      <c r="AP5" s="51">
        <v>0</v>
      </c>
      <c r="AQ5" s="50">
        <v>0</v>
      </c>
      <c r="AR5" s="52">
        <v>0</v>
      </c>
      <c r="AS5" s="51">
        <f t="shared" si="23"/>
        <v>0</v>
      </c>
      <c r="AT5" s="51">
        <f t="shared" si="24"/>
        <v>0</v>
      </c>
      <c r="AU5" s="53">
        <f t="shared" si="25"/>
        <v>18.254653846153847</v>
      </c>
      <c r="AV5" s="54">
        <f t="shared" si="26"/>
        <v>0</v>
      </c>
      <c r="AW5" s="53">
        <f t="shared" si="27"/>
        <v>18.254653846153847</v>
      </c>
      <c r="AX5" s="51">
        <v>54.99</v>
      </c>
      <c r="AY5" s="55">
        <v>54.99</v>
      </c>
      <c r="AZ5" s="52"/>
      <c r="BA5" s="47"/>
    </row>
    <row r="6" spans="1:53" ht="75" customHeight="1" x14ac:dyDescent="0.25">
      <c r="A6" s="36">
        <v>1</v>
      </c>
      <c r="B6" s="57"/>
      <c r="C6" s="38"/>
      <c r="D6" s="38" t="s">
        <v>53</v>
      </c>
      <c r="E6" s="38"/>
      <c r="F6" s="38" t="s">
        <v>54</v>
      </c>
      <c r="G6" s="39" t="s">
        <v>55</v>
      </c>
      <c r="H6" s="40" t="s">
        <v>56</v>
      </c>
      <c r="I6" s="38" t="s">
        <v>57</v>
      </c>
      <c r="J6" s="38" t="s">
        <v>58</v>
      </c>
      <c r="K6" s="38" t="s">
        <v>59</v>
      </c>
      <c r="L6" s="38" t="s">
        <v>60</v>
      </c>
      <c r="M6" s="38" t="s">
        <v>71</v>
      </c>
      <c r="N6" s="41" t="s">
        <v>72</v>
      </c>
      <c r="O6" s="42"/>
      <c r="P6" s="38" t="s">
        <v>63</v>
      </c>
      <c r="Q6" s="38">
        <v>84</v>
      </c>
      <c r="R6" s="43">
        <v>8</v>
      </c>
      <c r="S6" s="44">
        <f t="shared" ref="S6:S7" si="28">IF(ISERROR(Q6/R6),"",Q6/R6)</f>
        <v>10.5</v>
      </c>
      <c r="T6" s="44">
        <f t="shared" ref="T6:T7" si="29">S6</f>
        <v>10.5</v>
      </c>
      <c r="U6" s="45"/>
      <c r="V6" s="38" t="s">
        <v>64</v>
      </c>
      <c r="W6" s="46">
        <v>53</v>
      </c>
      <c r="X6" s="46">
        <v>42</v>
      </c>
      <c r="Y6" s="46">
        <v>32</v>
      </c>
      <c r="Z6" s="43">
        <v>11.69</v>
      </c>
      <c r="AA6" s="47">
        <v>3</v>
      </c>
      <c r="AB6" s="48">
        <f t="shared" ref="AB6:AB7" si="30">IF(W6="","",W6*X6*Y6/1000000)</f>
        <v>7.1232000000000004E-2</v>
      </c>
      <c r="AC6" s="49">
        <f t="shared" ref="AC6:AC7" si="31">IF(AA6="","",65/AB6*AA6)</f>
        <v>2737.5336927223716</v>
      </c>
      <c r="AD6" s="50">
        <v>4000</v>
      </c>
      <c r="AE6" s="51">
        <f t="shared" ref="AE6:AE7" si="32">IF(ISERROR(AD6/AC6),"",AD6/AC6)</f>
        <v>1.461169230769231</v>
      </c>
      <c r="AF6" s="38" t="s">
        <v>65</v>
      </c>
      <c r="AG6" s="52">
        <v>0.42799999999999999</v>
      </c>
      <c r="AH6" s="51">
        <f t="shared" ref="AH6:AH7" si="33">IF(ISERROR(S6*AG6),"",S6*AG6)</f>
        <v>4.4939999999999998</v>
      </c>
      <c r="AI6" s="51">
        <f>IF(ISERROR(T6+AE6+AH6),"",T6+AE6+AH6)</f>
        <v>16.455169230769229</v>
      </c>
      <c r="AJ6" s="52">
        <v>0</v>
      </c>
      <c r="AK6" s="51">
        <f t="shared" ref="AK6:AK7" si="34">IF(ISERROR(AW6*AJ6),"",AW6*AJ6)</f>
        <v>0</v>
      </c>
      <c r="AL6" s="52">
        <v>0</v>
      </c>
      <c r="AM6" s="51">
        <f t="shared" ref="AM6:AM7" si="35">IF(ISERROR(AW6*AL6),"",AW6*AL6)</f>
        <v>0</v>
      </c>
      <c r="AN6" s="52">
        <v>0</v>
      </c>
      <c r="AO6" s="51">
        <f t="shared" ref="AO6:AO7" si="36">IF(ISERROR(AW6*AN6),"",AW6*AN6)</f>
        <v>0</v>
      </c>
      <c r="AP6" s="51">
        <v>0</v>
      </c>
      <c r="AQ6" s="50">
        <v>0</v>
      </c>
      <c r="AR6" s="52">
        <v>0</v>
      </c>
      <c r="AS6" s="51">
        <f t="shared" ref="AS6:AS7" si="37">IF(ISERROR(AW6*AR6),"",AW6*AR6)</f>
        <v>0</v>
      </c>
      <c r="AT6" s="51">
        <f t="shared" ref="AT6:AT7" si="38">IF(ISERROR(AK6+AM6+AO6+AP6+AS6),"",AK6+AM6+AO6+AP6+AS6)</f>
        <v>0</v>
      </c>
      <c r="AU6" s="53">
        <f t="shared" ref="AU6:AU7" si="39">IF(ISERROR(AI6+AT6),"",AI6+AT6)</f>
        <v>16.455169230769229</v>
      </c>
      <c r="AV6" s="54">
        <f t="shared" ref="AV6:AV7" si="40">IF(ISERROR((AW6-AU6)/AW6),"",(AW6-AU6)/AW6)</f>
        <v>0</v>
      </c>
      <c r="AW6" s="53">
        <f t="shared" ref="AW6:AW7" si="41">AI6</f>
        <v>16.455169230769229</v>
      </c>
      <c r="AX6" s="51">
        <v>49.99</v>
      </c>
      <c r="AY6" s="55">
        <v>49.99</v>
      </c>
      <c r="AZ6" s="52"/>
      <c r="BA6" s="47"/>
    </row>
    <row r="7" spans="1:53" ht="75" customHeight="1" x14ac:dyDescent="0.25">
      <c r="A7" s="36">
        <v>2</v>
      </c>
      <c r="B7" s="37"/>
      <c r="C7" s="38"/>
      <c r="D7" s="38" t="s">
        <v>53</v>
      </c>
      <c r="E7" s="38"/>
      <c r="F7" s="38" t="s">
        <v>54</v>
      </c>
      <c r="G7" s="39" t="s">
        <v>55</v>
      </c>
      <c r="H7" s="40" t="s">
        <v>56</v>
      </c>
      <c r="I7" s="38" t="s">
        <v>57</v>
      </c>
      <c r="J7" s="38" t="s">
        <v>58</v>
      </c>
      <c r="K7" s="38" t="s">
        <v>59</v>
      </c>
      <c r="L7" s="38" t="s">
        <v>66</v>
      </c>
      <c r="M7" s="38" t="s">
        <v>71</v>
      </c>
      <c r="N7" s="41" t="s">
        <v>73</v>
      </c>
      <c r="O7" s="42"/>
      <c r="P7" s="38" t="s">
        <v>63</v>
      </c>
      <c r="Q7" s="38">
        <v>93</v>
      </c>
      <c r="R7" s="43">
        <v>8</v>
      </c>
      <c r="S7" s="44">
        <f t="shared" si="28"/>
        <v>11.625</v>
      </c>
      <c r="T7" s="44">
        <f t="shared" si="29"/>
        <v>11.625</v>
      </c>
      <c r="U7" s="45"/>
      <c r="V7" s="38" t="s">
        <v>64</v>
      </c>
      <c r="W7" s="46">
        <v>60</v>
      </c>
      <c r="X7" s="46">
        <v>42</v>
      </c>
      <c r="Y7" s="46">
        <v>32</v>
      </c>
      <c r="Z7" s="43">
        <v>13.35</v>
      </c>
      <c r="AA7" s="47">
        <v>3</v>
      </c>
      <c r="AB7" s="48">
        <f t="shared" si="30"/>
        <v>8.0640000000000003E-2</v>
      </c>
      <c r="AC7" s="49">
        <f t="shared" si="31"/>
        <v>2418.1547619047615</v>
      </c>
      <c r="AD7" s="50">
        <v>4000</v>
      </c>
      <c r="AE7" s="51">
        <f t="shared" si="32"/>
        <v>1.6541538461538465</v>
      </c>
      <c r="AF7" s="38" t="s">
        <v>65</v>
      </c>
      <c r="AG7" s="52">
        <v>0.42799999999999999</v>
      </c>
      <c r="AH7" s="51">
        <f t="shared" si="33"/>
        <v>4.9755000000000003</v>
      </c>
      <c r="AI7" s="51">
        <f>IF(ISERROR(T7+AE7+AH7),"",T7+AE7+AH7)</f>
        <v>18.254653846153847</v>
      </c>
      <c r="AJ7" s="52">
        <v>0</v>
      </c>
      <c r="AK7" s="51">
        <f t="shared" si="34"/>
        <v>0</v>
      </c>
      <c r="AL7" s="52">
        <v>0</v>
      </c>
      <c r="AM7" s="51">
        <f t="shared" si="35"/>
        <v>0</v>
      </c>
      <c r="AN7" s="52">
        <v>0</v>
      </c>
      <c r="AO7" s="51">
        <f t="shared" si="36"/>
        <v>0</v>
      </c>
      <c r="AP7" s="51">
        <v>0</v>
      </c>
      <c r="AQ7" s="50">
        <v>0</v>
      </c>
      <c r="AR7" s="52">
        <v>0</v>
      </c>
      <c r="AS7" s="51">
        <f t="shared" si="37"/>
        <v>0</v>
      </c>
      <c r="AT7" s="51">
        <f t="shared" si="38"/>
        <v>0</v>
      </c>
      <c r="AU7" s="53">
        <f t="shared" si="39"/>
        <v>18.254653846153847</v>
      </c>
      <c r="AV7" s="54">
        <f t="shared" si="40"/>
        <v>0</v>
      </c>
      <c r="AW7" s="53">
        <f t="shared" si="41"/>
        <v>18.254653846153847</v>
      </c>
      <c r="AX7" s="51">
        <v>54.99</v>
      </c>
      <c r="AY7" s="55">
        <v>54.99</v>
      </c>
      <c r="AZ7" s="52"/>
      <c r="BA7" s="47"/>
    </row>
  </sheetData>
  <sheetProtection insertRows="0" deleteRows="0" sort="0"/>
  <protectedRanges>
    <protectedRange sqref="L8:BA254 A8:J254 O2:P7 R2:V7 A6:G7 L2:M7 A4:G5 A2:G3 Z2:BA7" name="Range1"/>
    <protectedRange sqref="K8:K252" name="Range1_1"/>
    <protectedRange sqref="H2:J7" name="Range1_4"/>
    <protectedRange sqref="K2:K7" name="Range1_1_2"/>
    <protectedRange sqref="Q2:Q7" name="Range1_7"/>
  </protectedRanges>
  <mergeCells count="3">
    <mergeCell ref="B4:B5"/>
    <mergeCell ref="B6:B7"/>
    <mergeCell ref="B2:B3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[1]ValueSelect!#REF!</xm:f>
          </x14:formula1>
          <xm:sqref>F2:F7</xm:sqref>
        </x14:dataValidation>
        <x14:dataValidation type="list" allowBlank="1" showInputMessage="1" showErrorMessage="1">
          <x14:formula1>
            <xm:f>[1]ValueSelect!#REF!</xm:f>
          </x14:formula1>
          <xm:sqref>E2:E7</xm:sqref>
        </x14:dataValidation>
        <x14:dataValidation type="list" allowBlank="1" showInputMessage="1" showErrorMessage="1">
          <x14:formula1>
            <xm:f>[1]Data!#REF!</xm:f>
          </x14:formula1>
          <xm:sqref>P2:P7</xm:sqref>
        </x14:dataValidation>
        <x14:dataValidation type="list" allowBlank="1" showInputMessage="1" showErrorMessage="1">
          <x14:formula1>
            <xm:f>[1]Data!#REF!</xm:f>
          </x14:formula1>
          <xm:sqref>V2:V7</xm:sqref>
        </x14:dataValidation>
        <x14:dataValidation type="list" allowBlank="1" showInputMessage="1" showErrorMessage="1">
          <x14:formula1>
            <xm:f>[1]ValueSelect!#REF!</xm:f>
          </x14:formula1>
          <xm:sqref>D2:D7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2025-09-26T09:42:47Z</dcterms:created>
  <dcterms:modified xsi:type="dcterms:W3CDTF">2025-09-26T09:45:03Z</dcterms:modified>
</cp:coreProperties>
</file>