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iterateCount="1" iterateDelta="9999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AC16" i="1" s="1"/>
  <c r="AE16" i="1" s="1"/>
  <c r="S16" i="1"/>
  <c r="AH16" i="1" s="1"/>
  <c r="AB15" i="1"/>
  <c r="AC15" i="1" s="1"/>
  <c r="AE15" i="1" s="1"/>
  <c r="S15" i="1"/>
  <c r="AH15" i="1" s="1"/>
  <c r="AX14" i="1"/>
  <c r="AB14" i="1"/>
  <c r="AC14" i="1" s="1"/>
  <c r="AE14" i="1" s="1"/>
  <c r="S14" i="1"/>
  <c r="AH14" i="1" s="1"/>
  <c r="AX13" i="1"/>
  <c r="AB13" i="1"/>
  <c r="AC13" i="1" s="1"/>
  <c r="AE13" i="1" s="1"/>
  <c r="S13" i="1"/>
  <c r="AB12" i="1"/>
  <c r="AC12" i="1" s="1"/>
  <c r="AE12" i="1" s="1"/>
  <c r="S12" i="1"/>
  <c r="AB11" i="1"/>
  <c r="AC11" i="1" s="1"/>
  <c r="AE11" i="1" s="1"/>
  <c r="S11" i="1"/>
  <c r="AH11" i="1" s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B8" i="1"/>
  <c r="AC8" i="1" s="1"/>
  <c r="AE8" i="1" s="1"/>
  <c r="S8" i="1"/>
  <c r="AH8" i="1" s="1"/>
  <c r="AB7" i="1"/>
  <c r="AC7" i="1" s="1"/>
  <c r="AE7" i="1" s="1"/>
  <c r="S7" i="1"/>
  <c r="AX6" i="1"/>
  <c r="AB6" i="1"/>
  <c r="AC6" i="1" s="1"/>
  <c r="AE6" i="1" s="1"/>
  <c r="S6" i="1"/>
  <c r="AH6" i="1" s="1"/>
  <c r="AX5" i="1"/>
  <c r="AB5" i="1"/>
  <c r="AC5" i="1" s="1"/>
  <c r="AE5" i="1" s="1"/>
  <c r="S5" i="1"/>
  <c r="AH4" i="1"/>
  <c r="AB4" i="1"/>
  <c r="AC4" i="1" s="1"/>
  <c r="AE4" i="1" s="1"/>
  <c r="S4" i="1"/>
  <c r="T4" i="1" s="1"/>
  <c r="AX3" i="1"/>
  <c r="AB3" i="1"/>
  <c r="AC3" i="1" s="1"/>
  <c r="AE3" i="1" s="1"/>
  <c r="S3" i="1"/>
  <c r="T3" i="1" s="1"/>
  <c r="AX2" i="1"/>
  <c r="AB2" i="1"/>
  <c r="AC2" i="1" s="1"/>
  <c r="AE2" i="1" s="1"/>
  <c r="S2" i="1"/>
  <c r="T2" i="1" s="1"/>
  <c r="AH2" i="1" l="1"/>
  <c r="AH7" i="1"/>
  <c r="AH5" i="1"/>
  <c r="AI5" i="1" s="1"/>
  <c r="AW5" i="1" s="1"/>
  <c r="AH3" i="1"/>
  <c r="AI3" i="1" s="1"/>
  <c r="AW3" i="1" s="1"/>
  <c r="AH12" i="1"/>
  <c r="AI12" i="1" s="1"/>
  <c r="AH13" i="1"/>
  <c r="AI13" i="1" s="1"/>
  <c r="AW13" i="1" s="1"/>
  <c r="AI14" i="1"/>
  <c r="AW14" i="1" s="1"/>
  <c r="AI6" i="1"/>
  <c r="AW6" i="1" s="1"/>
  <c r="AI15" i="1"/>
  <c r="AW15" i="1" s="1"/>
  <c r="AI2" i="1"/>
  <c r="AW2" i="1" s="1"/>
  <c r="AI7" i="1"/>
  <c r="AW7" i="1" s="1"/>
  <c r="AI4" i="1"/>
  <c r="AI9" i="1"/>
  <c r="AI10" i="1"/>
  <c r="AI8" i="1"/>
  <c r="AI16" i="1"/>
  <c r="AI11" i="1"/>
  <c r="AO13" i="1" l="1"/>
  <c r="AK13" i="1"/>
  <c r="AS13" i="1"/>
  <c r="AM13" i="1"/>
  <c r="AW11" i="1"/>
  <c r="AW9" i="1"/>
  <c r="AW4" i="1"/>
  <c r="AS15" i="1"/>
  <c r="AO15" i="1"/>
  <c r="AM15" i="1"/>
  <c r="AK15" i="1"/>
  <c r="AS14" i="1"/>
  <c r="AO14" i="1"/>
  <c r="AM14" i="1"/>
  <c r="AK14" i="1"/>
  <c r="AS7" i="1"/>
  <c r="AO7" i="1"/>
  <c r="AK7" i="1"/>
  <c r="AM7" i="1"/>
  <c r="AW16" i="1"/>
  <c r="AW12" i="1"/>
  <c r="AM2" i="1"/>
  <c r="AS2" i="1"/>
  <c r="AK2" i="1"/>
  <c r="AO2" i="1"/>
  <c r="AM3" i="1"/>
  <c r="AK3" i="1"/>
  <c r="AS3" i="1"/>
  <c r="AO3" i="1"/>
  <c r="AW10" i="1"/>
  <c r="AW8" i="1"/>
  <c r="AO6" i="1"/>
  <c r="AS6" i="1"/>
  <c r="AM6" i="1"/>
  <c r="AK6" i="1"/>
  <c r="AO5" i="1"/>
  <c r="AM5" i="1"/>
  <c r="AK5" i="1"/>
  <c r="AS5" i="1"/>
  <c r="AT15" i="1" l="1"/>
  <c r="AU15" i="1" s="1"/>
  <c r="AV15" i="1" s="1"/>
  <c r="AS8" i="1"/>
  <c r="AO8" i="1"/>
  <c r="AM8" i="1"/>
  <c r="AK8" i="1"/>
  <c r="AS16" i="1"/>
  <c r="AM16" i="1"/>
  <c r="AO16" i="1"/>
  <c r="AK16" i="1"/>
  <c r="AM4" i="1"/>
  <c r="AK4" i="1"/>
  <c r="AS4" i="1"/>
  <c r="AO4" i="1"/>
  <c r="AK11" i="1"/>
  <c r="AO11" i="1"/>
  <c r="AM11" i="1"/>
  <c r="AS11" i="1"/>
  <c r="AT13" i="1"/>
  <c r="AU13" i="1" s="1"/>
  <c r="AV13" i="1" s="1"/>
  <c r="AM12" i="1"/>
  <c r="AK12" i="1"/>
  <c r="AS12" i="1"/>
  <c r="AO12" i="1"/>
  <c r="AT5" i="1"/>
  <c r="AU5" i="1" s="1"/>
  <c r="AV5" i="1" s="1"/>
  <c r="AT6" i="1"/>
  <c r="AU6" i="1" s="1"/>
  <c r="AV6" i="1" s="1"/>
  <c r="AK10" i="1"/>
  <c r="AS10" i="1"/>
  <c r="AO10" i="1"/>
  <c r="AM10" i="1"/>
  <c r="AT3" i="1"/>
  <c r="AU3" i="1" s="1"/>
  <c r="AV3" i="1" s="1"/>
  <c r="AT2" i="1"/>
  <c r="AU2" i="1" s="1"/>
  <c r="AV2" i="1" s="1"/>
  <c r="AT7" i="1"/>
  <c r="AU7" i="1" s="1"/>
  <c r="AV7" i="1" s="1"/>
  <c r="AT14" i="1"/>
  <c r="AU14" i="1" s="1"/>
  <c r="AV14" i="1" s="1"/>
  <c r="AK9" i="1"/>
  <c r="AM9" i="1"/>
  <c r="AS9" i="1"/>
  <c r="AO9" i="1"/>
  <c r="AT11" i="1" l="1"/>
  <c r="AU11" i="1" s="1"/>
  <c r="AV11" i="1" s="1"/>
  <c r="AT16" i="1"/>
  <c r="AU16" i="1" s="1"/>
  <c r="AV16" i="1" s="1"/>
  <c r="AT12" i="1"/>
  <c r="AU12" i="1" s="1"/>
  <c r="AV12" i="1" s="1"/>
  <c r="AT9" i="1"/>
  <c r="AU9" i="1" s="1"/>
  <c r="AV9" i="1" s="1"/>
  <c r="AT10" i="1"/>
  <c r="AU10" i="1" s="1"/>
  <c r="AV10" i="1" s="1"/>
  <c r="AT4" i="1"/>
  <c r="AU4" i="1" s="1"/>
  <c r="AV4" i="1" s="1"/>
  <c r="AT8" i="1"/>
  <c r="AU8" i="1" s="1"/>
  <c r="AV8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<sst xmlns="http://schemas.openxmlformats.org/spreadsheetml/2006/main" count="233" uniqueCount="129">
  <si>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</si>
  <si>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</si>
  <si>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</si>
  <si>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</si>
  <si>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</si>
  <si>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</si>
  <si>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</si>
  <si>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</si>
  <si>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</si>
  <si>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</si>
  <si>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</si>
  <si>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</si>
  <si>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</si>
  <si>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</si>
  <si>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</si>
  <si>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</si>
  <si>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</si>
  <si>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</si>
  <si>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</si>
  <si>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</si>
  <si>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</si>
  <si>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</si>
  <si>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</si>
  <si>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</si>
  <si>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</si>
  <si>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</si>
  <si>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</si>
  <si>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</si>
  <si>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</si>
  <si>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</si>
  <si>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</si>
  <si>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</si>
  <si>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</si>
  <si>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</si>
  <si>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</si>
  <si>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</si>
  <si>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</si>
  <si>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</si>
  <si>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</si>
  <si>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</si>
  <si>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</si>
  <si>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</si>
  <si>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</si>
  <si>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</si>
  <si>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</si>
  <si>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</si>
  <si>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</si>
  <si>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</si>
  <si>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</si>
  <si>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</si>
  <si>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</si>
  <si>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</si>
  <si>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</si>
  <si>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</si>
  <si>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</si>
  <si>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Blake</t>
    <phoneticPr fontId="5" type="noConversion"/>
  </si>
  <si>
    <t>100% Polyester Printed 6pcs Comforter Set</t>
    <phoneticPr fontId="5" type="noConversion"/>
  </si>
  <si>
    <t>2pcs Comforter Set</t>
    <phoneticPr fontId="5" type="noConversion"/>
  </si>
  <si>
    <t>Comf/sham :85gsm printed MF on face, 85gsm solid reverse, 200gsm poly fill.</t>
    <phoneticPr fontId="5" type="noConversion"/>
  </si>
  <si>
    <t xml:space="preserve">100% polyester,poly fill  </t>
    <phoneticPr fontId="5" type="noConversion"/>
  </si>
  <si>
    <t>Twin/Twin XL: 66x90"/20x26"(1)</t>
  </si>
  <si>
    <t>Navy/Blue</t>
    <phoneticPr fontId="5" type="noConversion"/>
  </si>
  <si>
    <t>RH10-0443</t>
  </si>
  <si>
    <t>Compressed/Knocked Down</t>
  </si>
  <si>
    <t>9404.40.9022</t>
    <phoneticPr fontId="5" type="noConversion"/>
  </si>
  <si>
    <t>Blake</t>
    <phoneticPr fontId="5" type="noConversion"/>
  </si>
  <si>
    <t>100% Polyester Printed 9pcs Comforter Set</t>
    <phoneticPr fontId="5" type="noConversion"/>
  </si>
  <si>
    <t>3pcs Comforter Set</t>
    <phoneticPr fontId="5" type="noConversion"/>
  </si>
  <si>
    <t>Comf/sham :85gsm printed MF on face, 85gsm solid reverse, 200gsm poly fill.</t>
    <phoneticPr fontId="5" type="noConversion"/>
  </si>
  <si>
    <t xml:space="preserve">100% polyester,poly fill  </t>
    <phoneticPr fontId="5" type="noConversion"/>
  </si>
  <si>
    <t>Full/Queen: 90x90"/20x26"(2)</t>
  </si>
  <si>
    <t>Navy/Blue</t>
    <phoneticPr fontId="5" type="noConversion"/>
  </si>
  <si>
    <t>RH10-0444</t>
  </si>
  <si>
    <t>9404.40.9022</t>
    <phoneticPr fontId="5" type="noConversion"/>
  </si>
  <si>
    <t>Blake</t>
    <phoneticPr fontId="5" type="noConversion"/>
  </si>
  <si>
    <t>100% Polyester Printed 9pcs Comforter Set</t>
    <phoneticPr fontId="5" type="noConversion"/>
  </si>
  <si>
    <t>3pcs Comforter Set</t>
    <phoneticPr fontId="5" type="noConversion"/>
  </si>
  <si>
    <t>Comf/sham :85gsm printed MF on face, 85gsm solid reverse, 200gsm poly fill.</t>
    <phoneticPr fontId="5" type="noConversion"/>
  </si>
  <si>
    <t>King/CalKing: 104x90"/20x36"(2)</t>
  </si>
  <si>
    <t>Navy/Blue</t>
    <phoneticPr fontId="5" type="noConversion"/>
  </si>
  <si>
    <t>RH10-0445</t>
  </si>
  <si>
    <t>9404.40.9022</t>
    <phoneticPr fontId="5" type="noConversion"/>
  </si>
  <si>
    <t>Blake</t>
    <phoneticPr fontId="5" type="noConversion"/>
  </si>
  <si>
    <t>100% Polyester Printed 5pcs Comforter Set</t>
    <phoneticPr fontId="5" type="noConversion"/>
  </si>
  <si>
    <t>5pcs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</si>
  <si>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</si>
  <si>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>Twin: 66x90"/20x26"/66x96"/39x75+12"/20x30"</t>
    <phoneticPr fontId="5" type="noConversion"/>
  </si>
  <si>
    <t>RH10-0446</t>
    <phoneticPr fontId="5" type="noConversion"/>
  </si>
  <si>
    <t>100% Polyester Printed 7pcs Comforter Set</t>
    <phoneticPr fontId="5" type="noConversion"/>
  </si>
  <si>
    <t>7pcs Comforter Set</t>
    <phoneticPr fontId="5" type="noConversion"/>
  </si>
  <si>
    <t xml:space="preserve">100% polyester,poly fill  </t>
    <phoneticPr fontId="5" type="noConversion"/>
  </si>
  <si>
    <t>Full: 80x90"/20x26"(2)/81x96"/54x75"+15"/20x30"(2)</t>
    <phoneticPr fontId="5" type="noConversion"/>
  </si>
  <si>
    <t>RH10-0447</t>
  </si>
  <si>
    <t>9404.40.9022</t>
    <phoneticPr fontId="5" type="noConversion"/>
  </si>
  <si>
    <t>Blake</t>
    <phoneticPr fontId="5" type="noConversion"/>
  </si>
  <si>
    <t>100% Polyester Printed 7pcs Comforter Set</t>
    <phoneticPr fontId="5" type="noConversion"/>
  </si>
  <si>
    <t>7pcs Comforter Set</t>
    <phoneticPr fontId="5" type="noConversion"/>
  </si>
  <si>
    <t>Queen: 90x90"/20x26"(2)/90x102"/60x80"+15"/20x30"(2)</t>
    <phoneticPr fontId="5" type="noConversion"/>
  </si>
  <si>
    <t>RH10-0448</t>
  </si>
  <si>
    <t>7pcs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</si>
  <si>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</si>
  <si>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>King: 104"Wx90"L/20"Wx36"L(2)/108"Wx102"L/78"Wx80"L+15"D/20"Wx40"L(2)</t>
    <phoneticPr fontId="5" type="noConversion"/>
  </si>
  <si>
    <t>Navy/Blue</t>
    <phoneticPr fontId="5" type="noConversion"/>
  </si>
  <si>
    <t>RH10-0449</t>
  </si>
  <si>
    <t>Blake</t>
    <phoneticPr fontId="5" type="noConversion"/>
  </si>
  <si>
    <t>100% Polyester Printed 5pcs Comforter Set</t>
    <phoneticPr fontId="5" type="noConversion"/>
  </si>
  <si>
    <r>
      <t xml:space="preserve">Comf/sham :85gsm printed 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 sheet set: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microfiber. Fitted sheet with 1  pocket on each side. </t>
    </r>
    <phoneticPr fontId="5" type="noConversion"/>
  </si>
  <si>
    <t xml:space="preserve">100% polyester,poly fill  </t>
    <phoneticPr fontId="5" type="noConversion"/>
  </si>
  <si>
    <t>Twin: 66x90"/20x26"/66x96"/39x75+12"/20x30"</t>
    <phoneticPr fontId="5" type="noConversion"/>
  </si>
  <si>
    <t>Sage</t>
    <phoneticPr fontId="5" type="noConversion"/>
  </si>
  <si>
    <t>RH10-0450</t>
  </si>
  <si>
    <t>100% Polyester Printed 7pcs Comforter Set</t>
    <phoneticPr fontId="5" type="noConversion"/>
  </si>
  <si>
    <t>Full: 80x90"/20x26"(2)/81x96"/54x75"+15"/20x30"(2)</t>
    <phoneticPr fontId="5" type="noConversion"/>
  </si>
  <si>
    <t>RH10-0451</t>
  </si>
  <si>
    <t>9404.40.9022</t>
    <phoneticPr fontId="5" type="noConversion"/>
  </si>
  <si>
    <t>7pcs Comforter Set</t>
    <phoneticPr fontId="5" type="noConversion"/>
  </si>
  <si>
    <t>Queen: 90x90"/20x26"(2)/90x102"/60x80"+15"/20x30"(2)</t>
    <phoneticPr fontId="5" type="noConversion"/>
  </si>
  <si>
    <t>Sage</t>
    <phoneticPr fontId="5" type="noConversion"/>
  </si>
  <si>
    <t>RH10-0452</t>
  </si>
  <si>
    <t>RH10-0453</t>
  </si>
  <si>
    <t>100% Polyester Printed 5pcs Comforter Set</t>
    <phoneticPr fontId="5" type="noConversion"/>
  </si>
  <si>
    <t>Twin: 66x90"/20x26"/66x96"/39x75+12"/20x30"</t>
    <phoneticPr fontId="5" type="noConversion"/>
  </si>
  <si>
    <t>Neutral</t>
    <phoneticPr fontId="5" type="noConversion"/>
  </si>
  <si>
    <t>RH10-0454</t>
  </si>
  <si>
    <t>Neutral</t>
    <phoneticPr fontId="5" type="noConversion"/>
  </si>
  <si>
    <t>RH10-0455</t>
  </si>
  <si>
    <t>Neutral</t>
    <phoneticPr fontId="5" type="noConversion"/>
  </si>
  <si>
    <t>RH10-0456</t>
  </si>
  <si>
    <t>RH10-0457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</si>
</sst>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6" fillId="4" borderId="1" xfId="1" applyFont="1" applyFill="1" applyBorder="1" applyAlignment="1">
      <alignment horizontal="center" wrapText="1"/>
    </xf>
    <xf numFmtId="176" fontId="6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8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9" fillId="2" borderId="1" xfId="1" applyNumberFormat="1" applyFont="1" applyFill="1" applyBorder="1" applyAlignment="1">
      <alignment horizontal="center" wrapText="1"/>
    </xf>
    <xf numFmtId="176" fontId="6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6" fillId="0" borderId="1" xfId="1" applyNumberFormat="1" applyFont="1" applyBorder="1" applyAlignment="1">
      <alignment horizontal="center" wrapText="1"/>
    </xf>
    <xf numFmtId="178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0" borderId="1" xfId="1" applyBorder="1"/>
    <xf numFmtId="176" fontId="1" fillId="0" borderId="1" xfId="1" applyBorder="1" applyAlignment="1">
      <alignment horizontal="center" wrapText="1"/>
    </xf>
    <xf numFmtId="176" fontId="7" fillId="5" borderId="1" xfId="0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71717</xdr:colOff>
      <xdr:row>8</xdr:row>
      <xdr:rowOff>80682</xdr:rowOff>
    </xdr:from>
    <xdr:to>
      <xdr:col>2</xdr:col>
      <xdr:colOff>1595717</xdr:colOff>
      <xdr:row>11</xdr:row>
      <xdr:rowOff>532655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754623D9-4FD3-9ADC-CEE2-C6740CFC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3867" y="5233707"/>
          <a:ext cx="1524000" cy="2156948"/>
        </a:xfrm>
        <a:prstGeom prst="rect">
          <a:avLst/>
        </a:prstGeom>
      </xdr:spPr>
    </xdr:pic>
    <xdr:clientData/>
  </xdr:twoCellAnchor>
  <xdr:twoCellAnchor editAs="oneCell">
    <xdr:from>
      <xdr:col>2</xdr:col>
      <xdr:colOff>125506</xdr:colOff>
      <xdr:row>12</xdr:row>
      <xdr:rowOff>71718</xdr:rowOff>
    </xdr:from>
    <xdr:to>
      <xdr:col>2</xdr:col>
      <xdr:colOff>1576899</xdr:colOff>
      <xdr:row>15</xdr:row>
      <xdr:rowOff>510495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CBF6AD6F-0A27-6102-0767-36F3CAF7F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7656" y="7491693"/>
          <a:ext cx="1451393" cy="2143751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4</xdr:row>
      <xdr:rowOff>304800</xdr:rowOff>
    </xdr:from>
    <xdr:to>
      <xdr:col>2</xdr:col>
      <xdr:colOff>1550527</xdr:colOff>
      <xdr:row>7</xdr:row>
      <xdr:rowOff>383576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154C9BB9-238E-A2AB-E2E8-DEEFFC88D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6974" y="3190875"/>
          <a:ext cx="1505703" cy="1783751"/>
        </a:xfrm>
        <a:prstGeom prst="rect">
          <a:avLst/>
        </a:prstGeom>
      </xdr:spPr>
    </xdr:pic>
    <xdr:clientData/>
  </xdr:twoCellAnchor>
  <xdr:twoCellAnchor editAs="oneCell">
    <xdr:from>
      <xdr:col>2</xdr:col>
      <xdr:colOff>268942</xdr:colOff>
      <xdr:row>1</xdr:row>
      <xdr:rowOff>116542</xdr:rowOff>
    </xdr:from>
    <xdr:to>
      <xdr:col>2</xdr:col>
      <xdr:colOff>1422192</xdr:colOff>
      <xdr:row>3</xdr:row>
      <xdr:rowOff>320824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2241C0DE-8F9E-4505-9248-95D1C9DA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1092" y="1097617"/>
          <a:ext cx="1153250" cy="13663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Blake%20Mini%20%20set%20and%205%207pcs%20set%20Commitment%209.1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mini set Factory cost"/>
      <sheetName val="5.7sets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6"/>
  <sheetViews>
    <sheetView tabSelected="1" topLeftCell="K7" zoomScale="85" zoomScaleNormal="85" workbookViewId="0">
      <selection activeCell="T17" sqref="T17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13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48.6" customHeight="1" x14ac:dyDescent="0.25">
      <c r="A2" s="37">
        <v>1</v>
      </c>
      <c r="B2" s="38"/>
      <c r="C2" s="39"/>
      <c r="D2" s="38" t="s">
        <v>53</v>
      </c>
      <c r="E2" s="38"/>
      <c r="F2" s="38" t="s">
        <v>54</v>
      </c>
      <c r="G2" s="40" t="s">
        <v>55</v>
      </c>
      <c r="H2" s="38" t="s">
        <v>56</v>
      </c>
      <c r="I2" s="38" t="s">
        <v>57</v>
      </c>
      <c r="J2" s="38" t="s">
        <v>58</v>
      </c>
      <c r="K2" s="38" t="s">
        <v>59</v>
      </c>
      <c r="L2" s="38" t="s">
        <v>60</v>
      </c>
      <c r="M2" s="38" t="s">
        <v>61</v>
      </c>
      <c r="N2" s="41" t="s">
        <v>62</v>
      </c>
      <c r="O2" s="42"/>
      <c r="P2" s="38"/>
      <c r="Q2" s="38">
        <v>47.2</v>
      </c>
      <c r="R2" s="43">
        <v>8</v>
      </c>
      <c r="S2" s="44">
        <f>IF(ISERROR(Q2/R2),"",Q2/R2)</f>
        <v>5.9</v>
      </c>
      <c r="T2" s="44">
        <f>S2</f>
        <v>5.9</v>
      </c>
      <c r="U2" s="45"/>
      <c r="V2" s="38" t="s">
        <v>63</v>
      </c>
      <c r="W2" s="46">
        <v>42</v>
      </c>
      <c r="X2" s="46">
        <v>32</v>
      </c>
      <c r="Y2" s="46">
        <v>35</v>
      </c>
      <c r="Z2" s="43">
        <v>6.65</v>
      </c>
      <c r="AA2" s="47">
        <v>3</v>
      </c>
      <c r="AB2" s="48">
        <f>IF(W2="","",W2*X2*Y2/1000000)</f>
        <v>4.7039999999999998E-2</v>
      </c>
      <c r="AC2" s="49">
        <f>IF(AA2="","",65/AB2*AA2)</f>
        <v>4145.408163265306</v>
      </c>
      <c r="AD2" s="50">
        <v>4000</v>
      </c>
      <c r="AE2" s="51">
        <f>IF(ISERROR(AD2/AC2),"",AD2/AC2)</f>
        <v>0.96492307692307699</v>
      </c>
      <c r="AF2" s="38" t="s">
        <v>64</v>
      </c>
      <c r="AG2" s="52">
        <v>0.42799999999999999</v>
      </c>
      <c r="AH2" s="51">
        <f>IF(ISERROR(S2*AG2),"",S2*AG2)</f>
        <v>2.5251999999999999</v>
      </c>
      <c r="AI2" s="51">
        <f>IF(ISERROR(T2+AE2+AH2),"",T2+AE2+AH2)</f>
        <v>9.3901230769230768</v>
      </c>
      <c r="AJ2" s="52">
        <v>0</v>
      </c>
      <c r="AK2" s="51">
        <f t="shared" ref="AK2:AK4" si="0">IF(ISERROR(AW2*AJ2),"",AW2*AJ2)</f>
        <v>0</v>
      </c>
      <c r="AL2" s="52">
        <v>0</v>
      </c>
      <c r="AM2" s="51">
        <f t="shared" ref="AM2:AM4" si="1">IF(ISERROR(AW2*AL2),"",AW2*AL2)</f>
        <v>0</v>
      </c>
      <c r="AN2" s="52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3">
        <f>AI2+AT2</f>
        <v>9.3901230769230768</v>
      </c>
      <c r="AV2" s="54">
        <f>IF(ISERROR((AW2-AU2)/AW2),"",(AW2-AU2)/AW2)</f>
        <v>0</v>
      </c>
      <c r="AW2" s="53">
        <f>AI2</f>
        <v>9.3901230769230768</v>
      </c>
      <c r="AX2" s="51">
        <f t="shared" ref="AX2:AX3" si="4">IF(ISERROR(AY2*(1-AZ2)),"",AY2*(1-AZ2))</f>
        <v>48.99</v>
      </c>
      <c r="AY2" s="55">
        <v>48.99</v>
      </c>
      <c r="AZ2" s="52"/>
      <c r="BA2" s="47">
        <v>393</v>
      </c>
    </row>
    <row r="3" spans="1:53" ht="43.9" customHeight="1" x14ac:dyDescent="0.25">
      <c r="A3" s="37">
        <v>2</v>
      </c>
      <c r="B3" s="38"/>
      <c r="C3" s="39"/>
      <c r="D3" s="38" t="s">
        <v>53</v>
      </c>
      <c r="E3" s="38"/>
      <c r="F3" s="38" t="s">
        <v>54</v>
      </c>
      <c r="G3" s="40" t="s">
        <v>65</v>
      </c>
      <c r="H3" s="38" t="s">
        <v>66</v>
      </c>
      <c r="I3" s="38" t="s">
        <v>67</v>
      </c>
      <c r="J3" s="38" t="s">
        <v>68</v>
      </c>
      <c r="K3" s="38" t="s">
        <v>69</v>
      </c>
      <c r="L3" s="38" t="s">
        <v>70</v>
      </c>
      <c r="M3" s="38" t="s">
        <v>71</v>
      </c>
      <c r="N3" s="41" t="s">
        <v>72</v>
      </c>
      <c r="O3" s="42"/>
      <c r="P3" s="38"/>
      <c r="Q3" s="38">
        <v>61.2</v>
      </c>
      <c r="R3" s="43">
        <v>8</v>
      </c>
      <c r="S3" s="44">
        <f t="shared" ref="S3:S4" si="5">IF(ISERROR(Q3/R3),"",Q3/R3)</f>
        <v>7.65</v>
      </c>
      <c r="T3" s="44">
        <f t="shared" ref="T3:T4" si="6">S3</f>
        <v>7.65</v>
      </c>
      <c r="U3" s="45"/>
      <c r="V3" s="38" t="s">
        <v>63</v>
      </c>
      <c r="W3" s="46">
        <v>42</v>
      </c>
      <c r="X3" s="46">
        <v>32</v>
      </c>
      <c r="Y3" s="46">
        <v>41</v>
      </c>
      <c r="Z3" s="43">
        <v>8.74</v>
      </c>
      <c r="AA3" s="47">
        <v>3</v>
      </c>
      <c r="AB3" s="48">
        <f t="shared" ref="AB3:AB4" si="7">IF(W3="","",W3*X3*Y3/1000000)</f>
        <v>5.5104E-2</v>
      </c>
      <c r="AC3" s="49">
        <f t="shared" ref="AC3:AC4" si="8">IF(AA3="","",65/AB3*AA3)</f>
        <v>3538.7630662020911</v>
      </c>
      <c r="AD3" s="50">
        <v>4000</v>
      </c>
      <c r="AE3" s="51">
        <f t="shared" ref="AE3:AE4" si="9">IF(ISERROR(AD3/AC3),"",AD3/AC3)</f>
        <v>1.1303384615384613</v>
      </c>
      <c r="AF3" s="38" t="s">
        <v>73</v>
      </c>
      <c r="AG3" s="52">
        <v>0.42799999999999999</v>
      </c>
      <c r="AH3" s="51">
        <f t="shared" ref="AH3:AH4" si="10">IF(ISERROR(S3*AG3),"",S3*AG3)</f>
        <v>3.2742</v>
      </c>
      <c r="AI3" s="51">
        <f>IF(ISERROR(T3+AE3+AH3),"",T3+AE3+AH3)</f>
        <v>12.054538461538462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3"/>
        <v>0</v>
      </c>
      <c r="AU3" s="53">
        <f t="shared" ref="AU3:AU4" si="12">IF(ISERROR(AI3+AT3),"",AI3+AT3)</f>
        <v>12.054538461538462</v>
      </c>
      <c r="AV3" s="54">
        <f t="shared" ref="AV3:AV4" si="13">IF(ISERROR((AW3-AU3)/AW3),"",(AW3-AU3)/AW3)</f>
        <v>0</v>
      </c>
      <c r="AW3" s="53">
        <f t="shared" ref="AW3:AW4" si="14">AI3</f>
        <v>12.054538461538462</v>
      </c>
      <c r="AX3" s="51">
        <f t="shared" si="4"/>
        <v>56.99</v>
      </c>
      <c r="AY3" s="55">
        <v>56.99</v>
      </c>
      <c r="AZ3" s="52"/>
      <c r="BA3" s="47">
        <v>669</v>
      </c>
    </row>
    <row r="4" spans="1:53" ht="43.15" customHeight="1" x14ac:dyDescent="0.25">
      <c r="A4" s="37">
        <v>3</v>
      </c>
      <c r="B4" s="38"/>
      <c r="C4" s="39"/>
      <c r="D4" s="38" t="s">
        <v>53</v>
      </c>
      <c r="E4" s="38"/>
      <c r="F4" s="38" t="s">
        <v>54</v>
      </c>
      <c r="G4" s="40" t="s">
        <v>74</v>
      </c>
      <c r="H4" s="38" t="s">
        <v>75</v>
      </c>
      <c r="I4" s="38" t="s">
        <v>76</v>
      </c>
      <c r="J4" s="38" t="s">
        <v>77</v>
      </c>
      <c r="K4" s="38" t="s">
        <v>69</v>
      </c>
      <c r="L4" s="38" t="s">
        <v>78</v>
      </c>
      <c r="M4" s="38" t="s">
        <v>79</v>
      </c>
      <c r="N4" s="41" t="s">
        <v>80</v>
      </c>
      <c r="O4" s="42"/>
      <c r="P4" s="38"/>
      <c r="Q4" s="38">
        <v>68.8</v>
      </c>
      <c r="R4" s="43">
        <v>8</v>
      </c>
      <c r="S4" s="44">
        <f t="shared" si="5"/>
        <v>8.6</v>
      </c>
      <c r="T4" s="44">
        <f t="shared" si="6"/>
        <v>8.6</v>
      </c>
      <c r="U4" s="45"/>
      <c r="V4" s="38" t="s">
        <v>63</v>
      </c>
      <c r="W4" s="46">
        <v>42</v>
      </c>
      <c r="X4" s="46">
        <v>32</v>
      </c>
      <c r="Y4" s="46">
        <v>47</v>
      </c>
      <c r="Z4" s="43">
        <v>10.050000000000001</v>
      </c>
      <c r="AA4" s="47">
        <v>3</v>
      </c>
      <c r="AB4" s="48">
        <f t="shared" si="7"/>
        <v>6.3168000000000002E-2</v>
      </c>
      <c r="AC4" s="49">
        <f t="shared" si="8"/>
        <v>3087.0060790273556</v>
      </c>
      <c r="AD4" s="50">
        <v>4000</v>
      </c>
      <c r="AE4" s="51">
        <f t="shared" si="9"/>
        <v>1.2957538461538463</v>
      </c>
      <c r="AF4" s="38" t="s">
        <v>81</v>
      </c>
      <c r="AG4" s="52">
        <v>0.42799999999999999</v>
      </c>
      <c r="AH4" s="51">
        <f t="shared" si="10"/>
        <v>3.6807999999999996</v>
      </c>
      <c r="AI4" s="51">
        <f>IF(ISERROR(T4+AE4+AH4),"",T4+AE4+AH4)</f>
        <v>13.576553846153846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3"/>
        <v>0</v>
      </c>
      <c r="AU4" s="53">
        <f t="shared" si="12"/>
        <v>13.576553846153846</v>
      </c>
      <c r="AV4" s="54">
        <f t="shared" si="13"/>
        <v>0</v>
      </c>
      <c r="AW4" s="53">
        <f t="shared" si="14"/>
        <v>13.576553846153846</v>
      </c>
      <c r="AX4" s="51">
        <v>62.99</v>
      </c>
      <c r="AY4" s="55">
        <v>61.99</v>
      </c>
      <c r="AZ4" s="52"/>
      <c r="BA4" s="47">
        <v>375</v>
      </c>
    </row>
    <row r="5" spans="1:53" ht="48.6" customHeight="1" x14ac:dyDescent="0.25">
      <c r="A5" s="37">
        <v>8</v>
      </c>
      <c r="B5" s="38"/>
      <c r="C5" s="39"/>
      <c r="D5" s="38" t="s">
        <v>53</v>
      </c>
      <c r="E5" s="38"/>
      <c r="F5" s="38" t="s">
        <v>54</v>
      </c>
      <c r="G5" s="40" t="s">
        <v>82</v>
      </c>
      <c r="H5" s="38" t="s">
        <v>83</v>
      </c>
      <c r="I5" s="38" t="s">
        <v>84</v>
      </c>
      <c r="J5" s="38" t="s">
        <v>85</v>
      </c>
      <c r="K5" s="38" t="s">
        <v>69</v>
      </c>
      <c r="L5" s="38" t="s">
        <v>86</v>
      </c>
      <c r="M5" s="38" t="s">
        <v>79</v>
      </c>
      <c r="N5" s="41" t="s">
        <v>87</v>
      </c>
      <c r="O5" s="41"/>
      <c r="P5" s="38"/>
      <c r="Q5" s="38">
        <v>72.900000000000006</v>
      </c>
      <c r="R5" s="43">
        <v>8</v>
      </c>
      <c r="S5" s="44">
        <f>IF(ISERROR(Q5/R5),"",Q5/R5)</f>
        <v>9.1125000000000007</v>
      </c>
      <c r="T5" s="44">
        <v>9.11</v>
      </c>
      <c r="U5" s="45"/>
      <c r="V5" s="38" t="s">
        <v>63</v>
      </c>
      <c r="W5" s="46">
        <v>42</v>
      </c>
      <c r="X5" s="46">
        <v>42</v>
      </c>
      <c r="Y5" s="46">
        <v>32</v>
      </c>
      <c r="Z5" s="43">
        <v>10</v>
      </c>
      <c r="AA5" s="47">
        <v>3</v>
      </c>
      <c r="AB5" s="48">
        <f>IF(W5="","",W5*X5*Y5/1000000)</f>
        <v>5.6447999999999998E-2</v>
      </c>
      <c r="AC5" s="49">
        <f>IF(AA5="","",65/AB5*AA5)</f>
        <v>3454.5068027210882</v>
      </c>
      <c r="AD5" s="50">
        <v>4000</v>
      </c>
      <c r="AE5" s="51">
        <f>IF(ISERROR(AD5/AC5),"",AD5/AC5)</f>
        <v>1.1579076923076923</v>
      </c>
      <c r="AF5" s="38" t="s">
        <v>64</v>
      </c>
      <c r="AG5" s="52">
        <v>0.42799999999999999</v>
      </c>
      <c r="AH5" s="51">
        <f>IF(ISERROR(S5*AG5),"",S5*AG5)</f>
        <v>3.90015</v>
      </c>
      <c r="AI5" s="51">
        <f t="shared" ref="AI5:AI16" si="15">IF(ISERROR(T5+AE5+AH5),"",T5+AE5+AH5)</f>
        <v>14.168057692307691</v>
      </c>
      <c r="AJ5" s="52">
        <v>0</v>
      </c>
      <c r="AK5" s="51">
        <f t="shared" ref="AK5:AK16" si="16">IF(ISERROR(AW5*AJ5),"",AW5*AJ5)</f>
        <v>0</v>
      </c>
      <c r="AL5" s="52">
        <v>0</v>
      </c>
      <c r="AM5" s="51">
        <f t="shared" ref="AM5:AM16" si="17">IF(ISERROR(AW5*AL5),"",AW5*AL5)</f>
        <v>0</v>
      </c>
      <c r="AN5" s="52">
        <v>0</v>
      </c>
      <c r="AO5" s="51">
        <f t="shared" ref="AO5:AO16" si="18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16" si="19">IF(ISERROR(AK5+AM5+AO5+AP5+AS5),"",AK5+AM5+AO5+AP5+AS5)</f>
        <v>0</v>
      </c>
      <c r="AU5" s="53">
        <f>AI5+AT5</f>
        <v>14.168057692307691</v>
      </c>
      <c r="AV5" s="54">
        <f>IF(ISERROR((AW5-AU5)/AW5),"",(AW5-AU5)/AW5)</f>
        <v>0</v>
      </c>
      <c r="AW5" s="53">
        <f>AI5</f>
        <v>14.168057692307691</v>
      </c>
      <c r="AX5" s="51">
        <f t="shared" ref="AX5:AX6" si="20">IF(ISERROR(AY5*(1-AZ5)),"",AY5*(1-AZ5))</f>
        <v>69.989999999999995</v>
      </c>
      <c r="AY5" s="55">
        <v>69.989999999999995</v>
      </c>
      <c r="AZ5" s="52"/>
      <c r="BA5" s="47">
        <v>18</v>
      </c>
    </row>
    <row r="6" spans="1:53" ht="43.9" customHeight="1" x14ac:dyDescent="0.25">
      <c r="A6" s="37">
        <v>9</v>
      </c>
      <c r="B6" s="38"/>
      <c r="C6" s="39"/>
      <c r="D6" s="38" t="s">
        <v>53</v>
      </c>
      <c r="E6" s="38"/>
      <c r="F6" s="38" t="s">
        <v>54</v>
      </c>
      <c r="G6" s="40" t="s">
        <v>82</v>
      </c>
      <c r="H6" s="38" t="s">
        <v>88</v>
      </c>
      <c r="I6" s="38" t="s">
        <v>89</v>
      </c>
      <c r="J6" s="38" t="s">
        <v>85</v>
      </c>
      <c r="K6" s="38" t="s">
        <v>90</v>
      </c>
      <c r="L6" s="38" t="s">
        <v>91</v>
      </c>
      <c r="M6" s="38" t="s">
        <v>61</v>
      </c>
      <c r="N6" s="41" t="s">
        <v>92</v>
      </c>
      <c r="O6" s="41"/>
      <c r="P6" s="38"/>
      <c r="Q6" s="38">
        <v>88.5</v>
      </c>
      <c r="R6" s="43">
        <v>8</v>
      </c>
      <c r="S6" s="44">
        <f t="shared" ref="S6:S7" si="21">IF(ISERROR(Q6/R6),"",Q6/R6)</f>
        <v>11.0625</v>
      </c>
      <c r="T6" s="44">
        <v>11.06</v>
      </c>
      <c r="U6" s="45"/>
      <c r="V6" s="38" t="s">
        <v>63</v>
      </c>
      <c r="W6" s="46">
        <v>47</v>
      </c>
      <c r="X6" s="46">
        <v>42</v>
      </c>
      <c r="Y6" s="43">
        <v>32</v>
      </c>
      <c r="Z6" s="43">
        <v>10</v>
      </c>
      <c r="AA6" s="47">
        <v>3</v>
      </c>
      <c r="AB6" s="48">
        <f t="shared" ref="AB6:AB8" si="22">IF(W6="","",W6*X6*Y6/1000000)</f>
        <v>6.3168000000000002E-2</v>
      </c>
      <c r="AC6" s="49">
        <f t="shared" ref="AC6:AC8" si="23">IF(AA6="","",65/AB6*AA6)</f>
        <v>3087.0060790273556</v>
      </c>
      <c r="AD6" s="50">
        <v>4000</v>
      </c>
      <c r="AE6" s="51">
        <f t="shared" ref="AE6:AE8" si="24">IF(ISERROR(AD6/AC6),"",AD6/AC6)</f>
        <v>1.2957538461538463</v>
      </c>
      <c r="AF6" s="38" t="s">
        <v>93</v>
      </c>
      <c r="AG6" s="52">
        <v>0.42799999999999999</v>
      </c>
      <c r="AH6" s="51">
        <f t="shared" ref="AH6:AH8" si="25">IF(ISERROR(S6*AG6),"",S6*AG6)</f>
        <v>4.73475</v>
      </c>
      <c r="AI6" s="51">
        <f t="shared" si="15"/>
        <v>17.090503846153847</v>
      </c>
      <c r="AJ6" s="52">
        <v>0</v>
      </c>
      <c r="AK6" s="51">
        <f t="shared" si="16"/>
        <v>0</v>
      </c>
      <c r="AL6" s="52">
        <v>0</v>
      </c>
      <c r="AM6" s="51">
        <f t="shared" si="17"/>
        <v>0</v>
      </c>
      <c r="AN6" s="52">
        <v>0</v>
      </c>
      <c r="AO6" s="51">
        <f t="shared" si="18"/>
        <v>0</v>
      </c>
      <c r="AP6" s="51">
        <v>0</v>
      </c>
      <c r="AQ6" s="50">
        <v>0</v>
      </c>
      <c r="AR6" s="52">
        <v>0</v>
      </c>
      <c r="AS6" s="51">
        <f t="shared" ref="AS6:AS8" si="26">IF(ISERROR(AW6*AR6),"",AW6*AR6)</f>
        <v>0</v>
      </c>
      <c r="AT6" s="51">
        <f t="shared" si="19"/>
        <v>0</v>
      </c>
      <c r="AU6" s="53">
        <f t="shared" ref="AU6:AU8" si="27">IF(ISERROR(AI6+AT6),"",AI6+AT6)</f>
        <v>17.090503846153847</v>
      </c>
      <c r="AV6" s="54">
        <f t="shared" ref="AV6:AV8" si="28">IF(ISERROR((AW6-AU6)/AW6),"",(AW6-AU6)/AW6)</f>
        <v>0</v>
      </c>
      <c r="AW6" s="53">
        <f t="shared" ref="AW6:AW8" si="29">AI6</f>
        <v>17.090503846153847</v>
      </c>
      <c r="AX6" s="51">
        <f t="shared" si="20"/>
        <v>75.989999999999995</v>
      </c>
      <c r="AY6" s="55">
        <v>75.989999999999995</v>
      </c>
      <c r="AZ6" s="52"/>
      <c r="BA6" s="47">
        <v>18</v>
      </c>
    </row>
    <row r="7" spans="1:53" ht="43.15" customHeight="1" x14ac:dyDescent="0.25">
      <c r="A7" s="37">
        <v>10</v>
      </c>
      <c r="B7" s="38"/>
      <c r="C7" s="39"/>
      <c r="D7" s="38" t="s">
        <v>53</v>
      </c>
      <c r="E7" s="38"/>
      <c r="F7" s="38" t="s">
        <v>54</v>
      </c>
      <c r="G7" s="40" t="s">
        <v>94</v>
      </c>
      <c r="H7" s="38" t="s">
        <v>95</v>
      </c>
      <c r="I7" s="38" t="s">
        <v>96</v>
      </c>
      <c r="J7" s="38" t="s">
        <v>85</v>
      </c>
      <c r="K7" s="38" t="s">
        <v>69</v>
      </c>
      <c r="L7" s="38" t="s">
        <v>97</v>
      </c>
      <c r="M7" s="38" t="s">
        <v>79</v>
      </c>
      <c r="N7" s="41" t="s">
        <v>98</v>
      </c>
      <c r="O7" s="41"/>
      <c r="P7" s="38"/>
      <c r="Q7" s="38">
        <v>93.5</v>
      </c>
      <c r="R7" s="43">
        <v>8</v>
      </c>
      <c r="S7" s="44">
        <f t="shared" si="21"/>
        <v>11.6875</v>
      </c>
      <c r="T7" s="44">
        <v>11.69</v>
      </c>
      <c r="U7" s="45"/>
      <c r="V7" s="38" t="s">
        <v>63</v>
      </c>
      <c r="W7" s="46">
        <v>47</v>
      </c>
      <c r="X7" s="46">
        <v>42</v>
      </c>
      <c r="Y7" s="43">
        <v>32</v>
      </c>
      <c r="Z7" s="43">
        <v>10</v>
      </c>
      <c r="AA7" s="47">
        <v>3</v>
      </c>
      <c r="AB7" s="48">
        <f t="shared" si="22"/>
        <v>6.3168000000000002E-2</v>
      </c>
      <c r="AC7" s="49">
        <f t="shared" si="23"/>
        <v>3087.0060790273556</v>
      </c>
      <c r="AD7" s="50">
        <v>4000</v>
      </c>
      <c r="AE7" s="51">
        <f t="shared" si="24"/>
        <v>1.2957538461538463</v>
      </c>
      <c r="AF7" s="38" t="s">
        <v>73</v>
      </c>
      <c r="AG7" s="52">
        <v>0.42799999999999999</v>
      </c>
      <c r="AH7" s="51">
        <f t="shared" si="25"/>
        <v>5.0022500000000001</v>
      </c>
      <c r="AI7" s="51">
        <f t="shared" si="15"/>
        <v>17.988003846153845</v>
      </c>
      <c r="AJ7" s="52">
        <v>0</v>
      </c>
      <c r="AK7" s="51">
        <f t="shared" si="16"/>
        <v>0</v>
      </c>
      <c r="AL7" s="52">
        <v>0</v>
      </c>
      <c r="AM7" s="51">
        <f t="shared" si="17"/>
        <v>0</v>
      </c>
      <c r="AN7" s="52">
        <v>0</v>
      </c>
      <c r="AO7" s="51">
        <f t="shared" si="18"/>
        <v>0</v>
      </c>
      <c r="AP7" s="51">
        <v>0</v>
      </c>
      <c r="AQ7" s="50">
        <v>0</v>
      </c>
      <c r="AR7" s="52">
        <v>0</v>
      </c>
      <c r="AS7" s="51">
        <f t="shared" si="26"/>
        <v>0</v>
      </c>
      <c r="AT7" s="51">
        <f t="shared" si="19"/>
        <v>0</v>
      </c>
      <c r="AU7" s="53">
        <f t="shared" si="27"/>
        <v>17.988003846153845</v>
      </c>
      <c r="AV7" s="54">
        <f t="shared" si="28"/>
        <v>0</v>
      </c>
      <c r="AW7" s="53">
        <f t="shared" si="29"/>
        <v>17.988003846153845</v>
      </c>
      <c r="AX7" s="51">
        <v>62.99</v>
      </c>
      <c r="AY7" s="55">
        <v>79.989999999999995</v>
      </c>
      <c r="AZ7" s="52"/>
      <c r="BA7" s="47">
        <v>150</v>
      </c>
    </row>
    <row r="8" spans="1:53" ht="44.45" customHeight="1" x14ac:dyDescent="0.25">
      <c r="A8" s="37">
        <v>11</v>
      </c>
      <c r="B8" s="38"/>
      <c r="C8" s="39"/>
      <c r="D8" s="38" t="s">
        <v>53</v>
      </c>
      <c r="E8" s="38"/>
      <c r="F8" s="38" t="s">
        <v>54</v>
      </c>
      <c r="G8" s="40" t="s">
        <v>55</v>
      </c>
      <c r="H8" s="38" t="s">
        <v>95</v>
      </c>
      <c r="I8" s="38" t="s">
        <v>99</v>
      </c>
      <c r="J8" s="38" t="s">
        <v>100</v>
      </c>
      <c r="K8" s="38" t="s">
        <v>69</v>
      </c>
      <c r="L8" s="38" t="s">
        <v>101</v>
      </c>
      <c r="M8" s="38" t="s">
        <v>102</v>
      </c>
      <c r="N8" s="41" t="s">
        <v>103</v>
      </c>
      <c r="O8" s="41"/>
      <c r="P8" s="38"/>
      <c r="Q8" s="38">
        <v>110.2</v>
      </c>
      <c r="R8" s="43">
        <v>8</v>
      </c>
      <c r="S8" s="44">
        <f>IF(ISERROR(Q8/R8),"",Q8/R8)</f>
        <v>13.775</v>
      </c>
      <c r="T8" s="44">
        <v>13.78</v>
      </c>
      <c r="U8" s="45"/>
      <c r="V8" s="38" t="s">
        <v>63</v>
      </c>
      <c r="W8" s="46">
        <v>53</v>
      </c>
      <c r="X8" s="46">
        <v>42</v>
      </c>
      <c r="Y8" s="46">
        <v>32</v>
      </c>
      <c r="Z8" s="43">
        <v>10</v>
      </c>
      <c r="AA8" s="47">
        <v>3</v>
      </c>
      <c r="AB8" s="48">
        <f t="shared" si="22"/>
        <v>7.1232000000000004E-2</v>
      </c>
      <c r="AC8" s="49">
        <f t="shared" si="23"/>
        <v>2737.5336927223716</v>
      </c>
      <c r="AD8" s="50">
        <v>4000</v>
      </c>
      <c r="AE8" s="51">
        <f t="shared" si="24"/>
        <v>1.461169230769231</v>
      </c>
      <c r="AF8" s="38" t="s">
        <v>73</v>
      </c>
      <c r="AG8" s="52">
        <v>0.42799999999999999</v>
      </c>
      <c r="AH8" s="51">
        <f t="shared" si="25"/>
        <v>5.8956999999999997</v>
      </c>
      <c r="AI8" s="51">
        <f t="shared" si="15"/>
        <v>21.136869230769229</v>
      </c>
      <c r="AJ8" s="52">
        <v>0</v>
      </c>
      <c r="AK8" s="51">
        <f t="shared" si="16"/>
        <v>0</v>
      </c>
      <c r="AL8" s="52">
        <v>0</v>
      </c>
      <c r="AM8" s="51">
        <f t="shared" si="17"/>
        <v>0</v>
      </c>
      <c r="AN8" s="52">
        <v>0</v>
      </c>
      <c r="AO8" s="51">
        <f t="shared" si="18"/>
        <v>0</v>
      </c>
      <c r="AP8" s="51">
        <v>0</v>
      </c>
      <c r="AQ8" s="50">
        <v>0</v>
      </c>
      <c r="AR8" s="52">
        <v>0</v>
      </c>
      <c r="AS8" s="51">
        <f t="shared" si="26"/>
        <v>0</v>
      </c>
      <c r="AT8" s="51">
        <f t="shared" si="19"/>
        <v>0</v>
      </c>
      <c r="AU8" s="53">
        <f t="shared" si="27"/>
        <v>21.136869230769229</v>
      </c>
      <c r="AV8" s="54">
        <f t="shared" si="28"/>
        <v>0</v>
      </c>
      <c r="AW8" s="53">
        <f t="shared" si="29"/>
        <v>21.136869230769229</v>
      </c>
      <c r="AX8" s="51">
        <v>69.989999999999995</v>
      </c>
      <c r="AY8" s="55">
        <v>89.99</v>
      </c>
      <c r="AZ8" s="52"/>
      <c r="BA8" s="47">
        <v>150</v>
      </c>
    </row>
    <row r="9" spans="1:53" ht="48.6" customHeight="1" x14ac:dyDescent="0.25">
      <c r="A9" s="37">
        <v>8</v>
      </c>
      <c r="B9" s="38"/>
      <c r="C9" s="39"/>
      <c r="D9" s="38" t="s">
        <v>53</v>
      </c>
      <c r="E9" s="38"/>
      <c r="F9" s="38" t="s">
        <v>54</v>
      </c>
      <c r="G9" s="40" t="s">
        <v>104</v>
      </c>
      <c r="H9" s="38" t="s">
        <v>105</v>
      </c>
      <c r="I9" s="38" t="s">
        <v>84</v>
      </c>
      <c r="J9" s="38" t="s">
        <v>106</v>
      </c>
      <c r="K9" s="38" t="s">
        <v>107</v>
      </c>
      <c r="L9" s="38" t="s">
        <v>108</v>
      </c>
      <c r="M9" s="38" t="s">
        <v>109</v>
      </c>
      <c r="N9" s="41" t="s">
        <v>110</v>
      </c>
      <c r="O9" s="41"/>
      <c r="P9" s="38"/>
      <c r="Q9" s="38">
        <v>72.900000000000006</v>
      </c>
      <c r="R9" s="43">
        <v>8</v>
      </c>
      <c r="S9" s="44">
        <f>IF(ISERROR(Q9/R9),"",Q9/R9)</f>
        <v>9.1125000000000007</v>
      </c>
      <c r="T9" s="44">
        <v>9.11</v>
      </c>
      <c r="U9" s="45"/>
      <c r="V9" s="38" t="s">
        <v>63</v>
      </c>
      <c r="W9" s="46">
        <v>42</v>
      </c>
      <c r="X9" s="46">
        <v>42</v>
      </c>
      <c r="Y9" s="46">
        <v>32</v>
      </c>
      <c r="Z9" s="43">
        <v>10</v>
      </c>
      <c r="AA9" s="47">
        <v>3</v>
      </c>
      <c r="AB9" s="48">
        <f>IF(W9="","",W9*X9*Y9/1000000)</f>
        <v>5.6447999999999998E-2</v>
      </c>
      <c r="AC9" s="49">
        <f>IF(AA9="","",65/AB9*AA9)</f>
        <v>3454.5068027210882</v>
      </c>
      <c r="AD9" s="50">
        <v>4000</v>
      </c>
      <c r="AE9" s="51">
        <f>IF(ISERROR(AD9/AC9),"",AD9/AC9)</f>
        <v>1.1579076923076923</v>
      </c>
      <c r="AF9" s="38" t="s">
        <v>64</v>
      </c>
      <c r="AG9" s="52">
        <v>0.42799999999999999</v>
      </c>
      <c r="AH9" s="51">
        <f>IF(ISERROR(S9*AG9),"",S9*AG9)</f>
        <v>3.90015</v>
      </c>
      <c r="AI9" s="51">
        <f t="shared" si="15"/>
        <v>14.168057692307691</v>
      </c>
      <c r="AJ9" s="52">
        <v>0</v>
      </c>
      <c r="AK9" s="51">
        <f t="shared" si="16"/>
        <v>0</v>
      </c>
      <c r="AL9" s="52">
        <v>0</v>
      </c>
      <c r="AM9" s="51">
        <f t="shared" si="17"/>
        <v>0</v>
      </c>
      <c r="AN9" s="52">
        <v>0</v>
      </c>
      <c r="AO9" s="51">
        <f t="shared" si="18"/>
        <v>0</v>
      </c>
      <c r="AP9" s="51">
        <v>0</v>
      </c>
      <c r="AQ9" s="50">
        <v>0</v>
      </c>
      <c r="AR9" s="52">
        <v>0</v>
      </c>
      <c r="AS9" s="51">
        <f>IF(ISERROR(AW9*AR9),"",AW9*AR9)</f>
        <v>0</v>
      </c>
      <c r="AT9" s="51">
        <f t="shared" si="19"/>
        <v>0</v>
      </c>
      <c r="AU9" s="53">
        <f>AI9+AT9</f>
        <v>14.168057692307691</v>
      </c>
      <c r="AV9" s="54">
        <f>IF(ISERROR((AW9-AU9)/AW9),"",(AW9-AU9)/AW9)</f>
        <v>0</v>
      </c>
      <c r="AW9" s="53">
        <f>AI9</f>
        <v>14.168057692307691</v>
      </c>
      <c r="AX9" s="51">
        <f t="shared" ref="AX9:AX10" si="30">IF(ISERROR(AY9*(1-AZ9)),"",AY9*(1-AZ9))</f>
        <v>69.989999999999995</v>
      </c>
      <c r="AY9" s="55">
        <v>69.989999999999995</v>
      </c>
      <c r="AZ9" s="52"/>
      <c r="BA9" s="47">
        <v>18</v>
      </c>
    </row>
    <row r="10" spans="1:53" ht="43.9" customHeight="1" x14ac:dyDescent="0.25">
      <c r="A10" s="37">
        <v>9</v>
      </c>
      <c r="B10" s="38"/>
      <c r="C10" s="39"/>
      <c r="D10" s="38" t="s">
        <v>53</v>
      </c>
      <c r="E10" s="38"/>
      <c r="F10" s="38" t="s">
        <v>54</v>
      </c>
      <c r="G10" s="40" t="s">
        <v>55</v>
      </c>
      <c r="H10" s="38" t="s">
        <v>111</v>
      </c>
      <c r="I10" s="38" t="s">
        <v>96</v>
      </c>
      <c r="J10" s="38" t="s">
        <v>100</v>
      </c>
      <c r="K10" s="38" t="s">
        <v>69</v>
      </c>
      <c r="L10" s="38" t="s">
        <v>112</v>
      </c>
      <c r="M10" s="38" t="s">
        <v>109</v>
      </c>
      <c r="N10" s="41" t="s">
        <v>113</v>
      </c>
      <c r="O10" s="41"/>
      <c r="P10" s="38"/>
      <c r="Q10" s="38">
        <v>88.5</v>
      </c>
      <c r="R10" s="43">
        <v>8</v>
      </c>
      <c r="S10" s="44">
        <f t="shared" ref="S10:S11" si="31">IF(ISERROR(Q10/R10),"",Q10/R10)</f>
        <v>11.0625</v>
      </c>
      <c r="T10" s="44">
        <v>11.06</v>
      </c>
      <c r="U10" s="45"/>
      <c r="V10" s="38" t="s">
        <v>63</v>
      </c>
      <c r="W10" s="46">
        <v>47</v>
      </c>
      <c r="X10" s="46">
        <v>42</v>
      </c>
      <c r="Y10" s="43">
        <v>32</v>
      </c>
      <c r="Z10" s="43">
        <v>10</v>
      </c>
      <c r="AA10" s="47">
        <v>3</v>
      </c>
      <c r="AB10" s="48">
        <f t="shared" ref="AB10:AB12" si="32">IF(W10="","",W10*X10*Y10/1000000)</f>
        <v>6.3168000000000002E-2</v>
      </c>
      <c r="AC10" s="49">
        <f t="shared" ref="AC10:AC12" si="33">IF(AA10="","",65/AB10*AA10)</f>
        <v>3087.0060790273556</v>
      </c>
      <c r="AD10" s="50">
        <v>4000</v>
      </c>
      <c r="AE10" s="51">
        <f t="shared" ref="AE10:AE12" si="34">IF(ISERROR(AD10/AC10),"",AD10/AC10)</f>
        <v>1.2957538461538463</v>
      </c>
      <c r="AF10" s="38" t="s">
        <v>114</v>
      </c>
      <c r="AG10" s="52">
        <v>0.42799999999999999</v>
      </c>
      <c r="AH10" s="51">
        <f t="shared" ref="AH10:AH12" si="35">IF(ISERROR(S10*AG10),"",S10*AG10)</f>
        <v>4.73475</v>
      </c>
      <c r="AI10" s="51">
        <f t="shared" si="15"/>
        <v>17.090503846153847</v>
      </c>
      <c r="AJ10" s="52">
        <v>0</v>
      </c>
      <c r="AK10" s="51">
        <f t="shared" si="16"/>
        <v>0</v>
      </c>
      <c r="AL10" s="52">
        <v>0</v>
      </c>
      <c r="AM10" s="51">
        <f t="shared" si="17"/>
        <v>0</v>
      </c>
      <c r="AN10" s="52">
        <v>0</v>
      </c>
      <c r="AO10" s="51">
        <f t="shared" si="18"/>
        <v>0</v>
      </c>
      <c r="AP10" s="51">
        <v>0</v>
      </c>
      <c r="AQ10" s="50">
        <v>0</v>
      </c>
      <c r="AR10" s="52">
        <v>0</v>
      </c>
      <c r="AS10" s="51">
        <f t="shared" ref="AS10:AS12" si="36">IF(ISERROR(AW10*AR10),"",AW10*AR10)</f>
        <v>0</v>
      </c>
      <c r="AT10" s="51">
        <f t="shared" si="19"/>
        <v>0</v>
      </c>
      <c r="AU10" s="53">
        <f t="shared" ref="AU10:AU12" si="37">IF(ISERROR(AI10+AT10),"",AI10+AT10)</f>
        <v>17.090503846153847</v>
      </c>
      <c r="AV10" s="54">
        <f t="shared" ref="AV10:AV12" si="38">IF(ISERROR((AW10-AU10)/AW10),"",(AW10-AU10)/AW10)</f>
        <v>0</v>
      </c>
      <c r="AW10" s="53">
        <f t="shared" ref="AW10:AW12" si="39">AI10</f>
        <v>17.090503846153847</v>
      </c>
      <c r="AX10" s="51">
        <f t="shared" si="30"/>
        <v>75.989999999999995</v>
      </c>
      <c r="AY10" s="55">
        <v>75.989999999999995</v>
      </c>
      <c r="AZ10" s="52"/>
      <c r="BA10" s="47">
        <v>18</v>
      </c>
    </row>
    <row r="11" spans="1:53" ht="43.15" customHeight="1" x14ac:dyDescent="0.25">
      <c r="A11" s="37">
        <v>10</v>
      </c>
      <c r="B11" s="38"/>
      <c r="C11" s="39"/>
      <c r="D11" s="38" t="s">
        <v>53</v>
      </c>
      <c r="E11" s="38"/>
      <c r="F11" s="38" t="s">
        <v>54</v>
      </c>
      <c r="G11" s="40" t="s">
        <v>94</v>
      </c>
      <c r="H11" s="38" t="s">
        <v>111</v>
      </c>
      <c r="I11" s="38" t="s">
        <v>115</v>
      </c>
      <c r="J11" s="38" t="s">
        <v>85</v>
      </c>
      <c r="K11" s="38" t="s">
        <v>90</v>
      </c>
      <c r="L11" s="38" t="s">
        <v>116</v>
      </c>
      <c r="M11" s="38" t="s">
        <v>117</v>
      </c>
      <c r="N11" s="41" t="s">
        <v>118</v>
      </c>
      <c r="O11" s="41"/>
      <c r="P11" s="38"/>
      <c r="Q11" s="38">
        <v>93.5</v>
      </c>
      <c r="R11" s="43">
        <v>8</v>
      </c>
      <c r="S11" s="44">
        <f t="shared" si="31"/>
        <v>11.6875</v>
      </c>
      <c r="T11" s="44">
        <v>11.69</v>
      </c>
      <c r="U11" s="45"/>
      <c r="V11" s="38" t="s">
        <v>63</v>
      </c>
      <c r="W11" s="46">
        <v>47</v>
      </c>
      <c r="X11" s="46">
        <v>42</v>
      </c>
      <c r="Y11" s="43">
        <v>32</v>
      </c>
      <c r="Z11" s="43">
        <v>10</v>
      </c>
      <c r="AA11" s="47">
        <v>3</v>
      </c>
      <c r="AB11" s="48">
        <f t="shared" si="32"/>
        <v>6.3168000000000002E-2</v>
      </c>
      <c r="AC11" s="49">
        <f t="shared" si="33"/>
        <v>3087.0060790273556</v>
      </c>
      <c r="AD11" s="50">
        <v>4000</v>
      </c>
      <c r="AE11" s="51">
        <f t="shared" si="34"/>
        <v>1.2957538461538463</v>
      </c>
      <c r="AF11" s="38" t="s">
        <v>73</v>
      </c>
      <c r="AG11" s="52">
        <v>0.42799999999999999</v>
      </c>
      <c r="AH11" s="51">
        <f t="shared" si="35"/>
        <v>5.0022500000000001</v>
      </c>
      <c r="AI11" s="51">
        <f t="shared" si="15"/>
        <v>17.988003846153845</v>
      </c>
      <c r="AJ11" s="52">
        <v>0</v>
      </c>
      <c r="AK11" s="51">
        <f t="shared" si="16"/>
        <v>0</v>
      </c>
      <c r="AL11" s="52">
        <v>0</v>
      </c>
      <c r="AM11" s="51">
        <f t="shared" si="17"/>
        <v>0</v>
      </c>
      <c r="AN11" s="52">
        <v>0</v>
      </c>
      <c r="AO11" s="51">
        <f t="shared" si="18"/>
        <v>0</v>
      </c>
      <c r="AP11" s="51">
        <v>0</v>
      </c>
      <c r="AQ11" s="50">
        <v>0</v>
      </c>
      <c r="AR11" s="52">
        <v>0</v>
      </c>
      <c r="AS11" s="51">
        <f t="shared" si="36"/>
        <v>0</v>
      </c>
      <c r="AT11" s="51">
        <f t="shared" si="19"/>
        <v>0</v>
      </c>
      <c r="AU11" s="53">
        <f t="shared" si="37"/>
        <v>17.988003846153845</v>
      </c>
      <c r="AV11" s="54">
        <f t="shared" si="38"/>
        <v>0</v>
      </c>
      <c r="AW11" s="53">
        <f t="shared" si="39"/>
        <v>17.988003846153845</v>
      </c>
      <c r="AX11" s="51">
        <v>62.99</v>
      </c>
      <c r="AY11" s="55">
        <v>79.989999999999995</v>
      </c>
      <c r="AZ11" s="52"/>
      <c r="BA11" s="47">
        <v>150</v>
      </c>
    </row>
    <row r="12" spans="1:53" ht="44.45" customHeight="1" x14ac:dyDescent="0.25">
      <c r="A12" s="37">
        <v>11</v>
      </c>
      <c r="B12" s="38"/>
      <c r="C12" s="39"/>
      <c r="D12" s="38" t="s">
        <v>53</v>
      </c>
      <c r="E12" s="38"/>
      <c r="F12" s="38" t="s">
        <v>54</v>
      </c>
      <c r="G12" s="40" t="s">
        <v>82</v>
      </c>
      <c r="H12" s="38" t="s">
        <v>95</v>
      </c>
      <c r="I12" s="38" t="s">
        <v>96</v>
      </c>
      <c r="J12" s="38" t="s">
        <v>85</v>
      </c>
      <c r="K12" s="38" t="s">
        <v>69</v>
      </c>
      <c r="L12" s="38" t="s">
        <v>101</v>
      </c>
      <c r="M12" s="38" t="s">
        <v>109</v>
      </c>
      <c r="N12" s="41" t="s">
        <v>119</v>
      </c>
      <c r="O12" s="41"/>
      <c r="P12" s="38"/>
      <c r="Q12" s="38">
        <v>110.2</v>
      </c>
      <c r="R12" s="43">
        <v>8</v>
      </c>
      <c r="S12" s="44">
        <f>IF(ISERROR(Q12/R12),"",Q12/R12)</f>
        <v>13.775</v>
      </c>
      <c r="T12" s="44">
        <v>13.78</v>
      </c>
      <c r="U12" s="45"/>
      <c r="V12" s="38" t="s">
        <v>63</v>
      </c>
      <c r="W12" s="46">
        <v>53</v>
      </c>
      <c r="X12" s="46">
        <v>42</v>
      </c>
      <c r="Y12" s="46">
        <v>32</v>
      </c>
      <c r="Z12" s="43">
        <v>10</v>
      </c>
      <c r="AA12" s="47">
        <v>3</v>
      </c>
      <c r="AB12" s="48">
        <f t="shared" si="32"/>
        <v>7.1232000000000004E-2</v>
      </c>
      <c r="AC12" s="49">
        <f t="shared" si="33"/>
        <v>2737.5336927223716</v>
      </c>
      <c r="AD12" s="50">
        <v>4000</v>
      </c>
      <c r="AE12" s="51">
        <f t="shared" si="34"/>
        <v>1.461169230769231</v>
      </c>
      <c r="AF12" s="38" t="s">
        <v>73</v>
      </c>
      <c r="AG12" s="52">
        <v>0.42799999999999999</v>
      </c>
      <c r="AH12" s="51">
        <f t="shared" si="35"/>
        <v>5.8956999999999997</v>
      </c>
      <c r="AI12" s="51">
        <f t="shared" si="15"/>
        <v>21.136869230769229</v>
      </c>
      <c r="AJ12" s="52">
        <v>0</v>
      </c>
      <c r="AK12" s="51">
        <f t="shared" si="16"/>
        <v>0</v>
      </c>
      <c r="AL12" s="52">
        <v>0</v>
      </c>
      <c r="AM12" s="51">
        <f t="shared" si="17"/>
        <v>0</v>
      </c>
      <c r="AN12" s="52">
        <v>0</v>
      </c>
      <c r="AO12" s="51">
        <f t="shared" si="18"/>
        <v>0</v>
      </c>
      <c r="AP12" s="51">
        <v>0</v>
      </c>
      <c r="AQ12" s="50">
        <v>0</v>
      </c>
      <c r="AR12" s="52">
        <v>0</v>
      </c>
      <c r="AS12" s="51">
        <f t="shared" si="36"/>
        <v>0</v>
      </c>
      <c r="AT12" s="51">
        <f t="shared" si="19"/>
        <v>0</v>
      </c>
      <c r="AU12" s="53">
        <f t="shared" si="37"/>
        <v>21.136869230769229</v>
      </c>
      <c r="AV12" s="54">
        <f t="shared" si="38"/>
        <v>0</v>
      </c>
      <c r="AW12" s="53">
        <f t="shared" si="39"/>
        <v>21.136869230769229</v>
      </c>
      <c r="AX12" s="51">
        <v>69.989999999999995</v>
      </c>
      <c r="AY12" s="55">
        <v>89.99</v>
      </c>
      <c r="AZ12" s="52"/>
      <c r="BA12" s="47">
        <v>150</v>
      </c>
    </row>
    <row r="13" spans="1:53" ht="48.6" customHeight="1" x14ac:dyDescent="0.25">
      <c r="A13" s="37">
        <v>8</v>
      </c>
      <c r="B13" s="38"/>
      <c r="C13" s="39"/>
      <c r="D13" s="38" t="s">
        <v>53</v>
      </c>
      <c r="E13" s="38"/>
      <c r="F13" s="38" t="s">
        <v>54</v>
      </c>
      <c r="G13" s="40" t="s">
        <v>55</v>
      </c>
      <c r="H13" s="38" t="s">
        <v>120</v>
      </c>
      <c r="I13" s="38" t="s">
        <v>84</v>
      </c>
      <c r="J13" s="38" t="s">
        <v>100</v>
      </c>
      <c r="K13" s="38" t="s">
        <v>69</v>
      </c>
      <c r="L13" s="38" t="s">
        <v>121</v>
      </c>
      <c r="M13" s="38" t="s">
        <v>122</v>
      </c>
      <c r="N13" s="41" t="s">
        <v>123</v>
      </c>
      <c r="O13" s="41"/>
      <c r="P13" s="38"/>
      <c r="Q13" s="38">
        <v>72.900000000000006</v>
      </c>
      <c r="R13" s="43">
        <v>8</v>
      </c>
      <c r="S13" s="44">
        <f>IF(ISERROR(Q13/R13),"",Q13/R13)</f>
        <v>9.1125000000000007</v>
      </c>
      <c r="T13" s="44">
        <v>9.11</v>
      </c>
      <c r="U13" s="45"/>
      <c r="V13" s="38" t="s">
        <v>63</v>
      </c>
      <c r="W13" s="46">
        <v>42</v>
      </c>
      <c r="X13" s="46">
        <v>42</v>
      </c>
      <c r="Y13" s="46">
        <v>32</v>
      </c>
      <c r="Z13" s="43">
        <v>10</v>
      </c>
      <c r="AA13" s="47">
        <v>3</v>
      </c>
      <c r="AB13" s="48">
        <f>IF(W13="","",W13*X13*Y13/1000000)</f>
        <v>5.6447999999999998E-2</v>
      </c>
      <c r="AC13" s="49">
        <f>IF(AA13="","",65/AB13*AA13)</f>
        <v>3454.5068027210882</v>
      </c>
      <c r="AD13" s="50">
        <v>4000</v>
      </c>
      <c r="AE13" s="51">
        <f>IF(ISERROR(AD13/AC13),"",AD13/AC13)</f>
        <v>1.1579076923076923</v>
      </c>
      <c r="AF13" s="38" t="s">
        <v>73</v>
      </c>
      <c r="AG13" s="52">
        <v>0.42799999999999999</v>
      </c>
      <c r="AH13" s="51">
        <f>IF(ISERROR(S13*AG13),"",S13*AG13)</f>
        <v>3.90015</v>
      </c>
      <c r="AI13" s="51">
        <f t="shared" si="15"/>
        <v>14.168057692307691</v>
      </c>
      <c r="AJ13" s="52">
        <v>0</v>
      </c>
      <c r="AK13" s="51">
        <f t="shared" si="16"/>
        <v>0</v>
      </c>
      <c r="AL13" s="52">
        <v>0</v>
      </c>
      <c r="AM13" s="51">
        <f t="shared" si="17"/>
        <v>0</v>
      </c>
      <c r="AN13" s="52">
        <v>0</v>
      </c>
      <c r="AO13" s="51">
        <f t="shared" si="18"/>
        <v>0</v>
      </c>
      <c r="AP13" s="51">
        <v>0</v>
      </c>
      <c r="AQ13" s="50">
        <v>0</v>
      </c>
      <c r="AR13" s="52">
        <v>0</v>
      </c>
      <c r="AS13" s="51">
        <f>IF(ISERROR(AW13*AR13),"",AW13*AR13)</f>
        <v>0</v>
      </c>
      <c r="AT13" s="51">
        <f t="shared" si="19"/>
        <v>0</v>
      </c>
      <c r="AU13" s="53">
        <f>AI13+AT13</f>
        <v>14.168057692307691</v>
      </c>
      <c r="AV13" s="54">
        <f>IF(ISERROR((AW13-AU13)/AW13),"",(AW13-AU13)/AW13)</f>
        <v>0</v>
      </c>
      <c r="AW13" s="53">
        <f>AI13</f>
        <v>14.168057692307691</v>
      </c>
      <c r="AX13" s="51">
        <f t="shared" ref="AX13:AX14" si="40">IF(ISERROR(AY13*(1-AZ13)),"",AY13*(1-AZ13))</f>
        <v>69.989999999999995</v>
      </c>
      <c r="AY13" s="55">
        <v>69.989999999999995</v>
      </c>
      <c r="AZ13" s="52"/>
      <c r="BA13" s="47">
        <v>18</v>
      </c>
    </row>
    <row r="14" spans="1:53" ht="43.9" customHeight="1" x14ac:dyDescent="0.25">
      <c r="A14" s="37">
        <v>9</v>
      </c>
      <c r="B14" s="38"/>
      <c r="C14" s="39"/>
      <c r="D14" s="38" t="s">
        <v>53</v>
      </c>
      <c r="E14" s="38"/>
      <c r="F14" s="38" t="s">
        <v>54</v>
      </c>
      <c r="G14" s="40" t="s">
        <v>55</v>
      </c>
      <c r="H14" s="38" t="s">
        <v>111</v>
      </c>
      <c r="I14" s="38" t="s">
        <v>96</v>
      </c>
      <c r="J14" s="38" t="s">
        <v>85</v>
      </c>
      <c r="K14" s="38" t="s">
        <v>69</v>
      </c>
      <c r="L14" s="38" t="s">
        <v>91</v>
      </c>
      <c r="M14" s="38" t="s">
        <v>124</v>
      </c>
      <c r="N14" s="41" t="s">
        <v>125</v>
      </c>
      <c r="O14" s="41"/>
      <c r="P14" s="38"/>
      <c r="Q14" s="38">
        <v>88.5</v>
      </c>
      <c r="R14" s="43">
        <v>8</v>
      </c>
      <c r="S14" s="44">
        <f t="shared" ref="S14:S15" si="41">IF(ISERROR(Q14/R14),"",Q14/R14)</f>
        <v>11.0625</v>
      </c>
      <c r="T14" s="44">
        <v>11.06</v>
      </c>
      <c r="U14" s="45"/>
      <c r="V14" s="38" t="s">
        <v>63</v>
      </c>
      <c r="W14" s="46">
        <v>47</v>
      </c>
      <c r="X14" s="46">
        <v>42</v>
      </c>
      <c r="Y14" s="43">
        <v>32</v>
      </c>
      <c r="Z14" s="43">
        <v>10</v>
      </c>
      <c r="AA14" s="47">
        <v>3</v>
      </c>
      <c r="AB14" s="48">
        <f t="shared" ref="AB14:AB16" si="42">IF(W14="","",W14*X14*Y14/1000000)</f>
        <v>6.3168000000000002E-2</v>
      </c>
      <c r="AC14" s="49">
        <f t="shared" ref="AC14:AC16" si="43">IF(AA14="","",65/AB14*AA14)</f>
        <v>3087.0060790273556</v>
      </c>
      <c r="AD14" s="50">
        <v>4000</v>
      </c>
      <c r="AE14" s="51">
        <f t="shared" ref="AE14:AE16" si="44">IF(ISERROR(AD14/AC14),"",AD14/AC14)</f>
        <v>1.2957538461538463</v>
      </c>
      <c r="AF14" s="38" t="s">
        <v>73</v>
      </c>
      <c r="AG14" s="52">
        <v>0.42799999999999999</v>
      </c>
      <c r="AH14" s="51">
        <f t="shared" ref="AH14:AH16" si="45">IF(ISERROR(S14*AG14),"",S14*AG14)</f>
        <v>4.73475</v>
      </c>
      <c r="AI14" s="51">
        <f t="shared" si="15"/>
        <v>17.090503846153847</v>
      </c>
      <c r="AJ14" s="52">
        <v>0</v>
      </c>
      <c r="AK14" s="51">
        <f t="shared" si="16"/>
        <v>0</v>
      </c>
      <c r="AL14" s="52">
        <v>0</v>
      </c>
      <c r="AM14" s="51">
        <f t="shared" si="17"/>
        <v>0</v>
      </c>
      <c r="AN14" s="52">
        <v>0</v>
      </c>
      <c r="AO14" s="51">
        <f t="shared" si="18"/>
        <v>0</v>
      </c>
      <c r="AP14" s="51">
        <v>0</v>
      </c>
      <c r="AQ14" s="50">
        <v>0</v>
      </c>
      <c r="AR14" s="52">
        <v>0</v>
      </c>
      <c r="AS14" s="51">
        <f t="shared" ref="AS14:AS16" si="46">IF(ISERROR(AW14*AR14),"",AW14*AR14)</f>
        <v>0</v>
      </c>
      <c r="AT14" s="51">
        <f t="shared" si="19"/>
        <v>0</v>
      </c>
      <c r="AU14" s="53">
        <f t="shared" ref="AU14:AU16" si="47">IF(ISERROR(AI14+AT14),"",AI14+AT14)</f>
        <v>17.090503846153847</v>
      </c>
      <c r="AV14" s="54">
        <f t="shared" ref="AV14:AV16" si="48">IF(ISERROR((AW14-AU14)/AW14),"",(AW14-AU14)/AW14)</f>
        <v>0</v>
      </c>
      <c r="AW14" s="53">
        <f t="shared" ref="AW14:AW16" si="49">AI14</f>
        <v>17.090503846153847</v>
      </c>
      <c r="AX14" s="51">
        <f t="shared" si="40"/>
        <v>75.989999999999995</v>
      </c>
      <c r="AY14" s="55">
        <v>75.989999999999995</v>
      </c>
      <c r="AZ14" s="52"/>
      <c r="BA14" s="47">
        <v>18</v>
      </c>
    </row>
    <row r="15" spans="1:53" ht="43.15" customHeight="1" x14ac:dyDescent="0.25">
      <c r="A15" s="37">
        <v>10</v>
      </c>
      <c r="B15" s="38"/>
      <c r="C15" s="39"/>
      <c r="D15" s="38" t="s">
        <v>53</v>
      </c>
      <c r="E15" s="38"/>
      <c r="F15" s="38" t="s">
        <v>54</v>
      </c>
      <c r="G15" s="40" t="s">
        <v>55</v>
      </c>
      <c r="H15" s="38" t="s">
        <v>95</v>
      </c>
      <c r="I15" s="38" t="s">
        <v>96</v>
      </c>
      <c r="J15" s="38" t="s">
        <v>85</v>
      </c>
      <c r="K15" s="38" t="s">
        <v>69</v>
      </c>
      <c r="L15" s="38" t="s">
        <v>116</v>
      </c>
      <c r="M15" s="38" t="s">
        <v>126</v>
      </c>
      <c r="N15" s="41" t="s">
        <v>127</v>
      </c>
      <c r="O15" s="41"/>
      <c r="P15" s="38"/>
      <c r="Q15" s="38">
        <v>93.5</v>
      </c>
      <c r="R15" s="43">
        <v>8</v>
      </c>
      <c r="S15" s="44">
        <f t="shared" si="41"/>
        <v>11.6875</v>
      </c>
      <c r="T15" s="44">
        <v>11.69</v>
      </c>
      <c r="U15" s="45"/>
      <c r="V15" s="38" t="s">
        <v>63</v>
      </c>
      <c r="W15" s="46">
        <v>47</v>
      </c>
      <c r="X15" s="46">
        <v>42</v>
      </c>
      <c r="Y15" s="43">
        <v>32</v>
      </c>
      <c r="Z15" s="43">
        <v>10</v>
      </c>
      <c r="AA15" s="47">
        <v>3</v>
      </c>
      <c r="AB15" s="48">
        <f t="shared" si="42"/>
        <v>6.3168000000000002E-2</v>
      </c>
      <c r="AC15" s="49">
        <f t="shared" si="43"/>
        <v>3087.0060790273556</v>
      </c>
      <c r="AD15" s="50">
        <v>4000</v>
      </c>
      <c r="AE15" s="51">
        <f t="shared" si="44"/>
        <v>1.2957538461538463</v>
      </c>
      <c r="AF15" s="38" t="s">
        <v>73</v>
      </c>
      <c r="AG15" s="52">
        <v>0.42799999999999999</v>
      </c>
      <c r="AH15" s="51">
        <f t="shared" si="45"/>
        <v>5.0022500000000001</v>
      </c>
      <c r="AI15" s="51">
        <f t="shared" si="15"/>
        <v>17.988003846153845</v>
      </c>
      <c r="AJ15" s="52">
        <v>0</v>
      </c>
      <c r="AK15" s="51">
        <f t="shared" si="16"/>
        <v>0</v>
      </c>
      <c r="AL15" s="52">
        <v>0</v>
      </c>
      <c r="AM15" s="51">
        <f t="shared" si="17"/>
        <v>0</v>
      </c>
      <c r="AN15" s="52">
        <v>0</v>
      </c>
      <c r="AO15" s="51">
        <f t="shared" si="18"/>
        <v>0</v>
      </c>
      <c r="AP15" s="51">
        <v>0</v>
      </c>
      <c r="AQ15" s="50">
        <v>0</v>
      </c>
      <c r="AR15" s="52">
        <v>0</v>
      </c>
      <c r="AS15" s="51">
        <f t="shared" si="46"/>
        <v>0</v>
      </c>
      <c r="AT15" s="51">
        <f t="shared" si="19"/>
        <v>0</v>
      </c>
      <c r="AU15" s="53">
        <f t="shared" si="47"/>
        <v>17.988003846153845</v>
      </c>
      <c r="AV15" s="54">
        <f t="shared" si="48"/>
        <v>0</v>
      </c>
      <c r="AW15" s="53">
        <f t="shared" si="49"/>
        <v>17.988003846153845</v>
      </c>
      <c r="AX15" s="51">
        <v>62.99</v>
      </c>
      <c r="AY15" s="55">
        <v>79.989999999999995</v>
      </c>
      <c r="AZ15" s="52"/>
      <c r="BA15" s="47">
        <v>150</v>
      </c>
    </row>
    <row r="16" spans="1:53" ht="44.45" customHeight="1" x14ac:dyDescent="0.25">
      <c r="A16" s="37">
        <v>11</v>
      </c>
      <c r="B16" s="38"/>
      <c r="C16" s="39"/>
      <c r="D16" s="38" t="s">
        <v>53</v>
      </c>
      <c r="E16" s="38"/>
      <c r="F16" s="38" t="s">
        <v>54</v>
      </c>
      <c r="G16" s="40" t="s">
        <v>55</v>
      </c>
      <c r="H16" s="38" t="s">
        <v>95</v>
      </c>
      <c r="I16" s="38" t="s">
        <v>96</v>
      </c>
      <c r="J16" s="38" t="s">
        <v>85</v>
      </c>
      <c r="K16" s="38" t="s">
        <v>69</v>
      </c>
      <c r="L16" s="38" t="s">
        <v>101</v>
      </c>
      <c r="M16" s="38" t="s">
        <v>124</v>
      </c>
      <c r="N16" s="41" t="s">
        <v>128</v>
      </c>
      <c r="O16" s="41"/>
      <c r="P16" s="38"/>
      <c r="Q16" s="38">
        <v>110.2</v>
      </c>
      <c r="R16" s="43">
        <v>8</v>
      </c>
      <c r="S16" s="44">
        <f>IF(ISERROR(Q16/R16),"",Q16/R16)</f>
        <v>13.775</v>
      </c>
      <c r="T16" s="44">
        <v>13.78</v>
      </c>
      <c r="U16" s="45"/>
      <c r="V16" s="38" t="s">
        <v>63</v>
      </c>
      <c r="W16" s="46">
        <v>53</v>
      </c>
      <c r="X16" s="46">
        <v>42</v>
      </c>
      <c r="Y16" s="46">
        <v>32</v>
      </c>
      <c r="Z16" s="43">
        <v>10</v>
      </c>
      <c r="AA16" s="47">
        <v>3</v>
      </c>
      <c r="AB16" s="48">
        <f t="shared" si="42"/>
        <v>7.1232000000000004E-2</v>
      </c>
      <c r="AC16" s="49">
        <f t="shared" si="43"/>
        <v>2737.5336927223716</v>
      </c>
      <c r="AD16" s="50">
        <v>4000</v>
      </c>
      <c r="AE16" s="51">
        <f t="shared" si="44"/>
        <v>1.461169230769231</v>
      </c>
      <c r="AF16" s="38" t="s">
        <v>73</v>
      </c>
      <c r="AG16" s="52">
        <v>0.42799999999999999</v>
      </c>
      <c r="AH16" s="51">
        <f t="shared" si="45"/>
        <v>5.8956999999999997</v>
      </c>
      <c r="AI16" s="51">
        <f t="shared" si="15"/>
        <v>21.136869230769229</v>
      </c>
      <c r="AJ16" s="52">
        <v>0</v>
      </c>
      <c r="AK16" s="51">
        <f t="shared" si="16"/>
        <v>0</v>
      </c>
      <c r="AL16" s="52">
        <v>0</v>
      </c>
      <c r="AM16" s="51">
        <f t="shared" si="17"/>
        <v>0</v>
      </c>
      <c r="AN16" s="52">
        <v>0</v>
      </c>
      <c r="AO16" s="51">
        <f t="shared" si="18"/>
        <v>0</v>
      </c>
      <c r="AP16" s="51">
        <v>0</v>
      </c>
      <c r="AQ16" s="50">
        <v>0</v>
      </c>
      <c r="AR16" s="52">
        <v>0</v>
      </c>
      <c r="AS16" s="51">
        <f t="shared" si="46"/>
        <v>0</v>
      </c>
      <c r="AT16" s="51">
        <f t="shared" si="19"/>
        <v>0</v>
      </c>
      <c r="AU16" s="53">
        <f t="shared" si="47"/>
        <v>21.136869230769229</v>
      </c>
      <c r="AV16" s="54">
        <f t="shared" si="48"/>
        <v>0</v>
      </c>
      <c r="AW16" s="53">
        <f t="shared" si="49"/>
        <v>21.136869230769229</v>
      </c>
      <c r="AX16" s="51">
        <v>69.989999999999995</v>
      </c>
      <c r="AY16" s="55">
        <v>89.99</v>
      </c>
      <c r="AZ16" s="52"/>
      <c r="BA16" s="47">
        <v>150</v>
      </c>
    </row>
  </sheetData>
  <sheetProtection insertRows="0" deleteRows="0" sort="0"/>
  <protectedRanges>
    <protectedRange sqref="A17:J262 L17:BA262 Y6:Y7 Y10:Y11 Y14:Y15 A2:G16 L2:M16 O2:P16 Z2:BA16 R2:V16" name="Range1"/>
    <protectedRange sqref="K17:K260" name="Range1_1"/>
    <protectedRange sqref="H2:J16" name="Range1_4"/>
    <protectedRange sqref="K2:K16" name="Range1_1_2"/>
    <protectedRange sqref="Q2:Q16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F2:F16</xm:sqref>
        </x14:dataValidation>
        <x14:dataValidation type="list" allowBlank="1" showInputMessage="1" showErrorMessage="1">
          <x14:formula1>
            <xm:f>[1]ValueSelect!#REF!</xm:f>
          </x14:formula1>
          <xm:sqref>E2:E16</xm:sqref>
        </x14:dataValidation>
        <x14:dataValidation type="list" allowBlank="1" showInputMessage="1" showErrorMessage="1">
          <x14:formula1>
            <xm:f>[1]Data!#REF!</xm:f>
          </x14:formula1>
          <xm:sqref>P2:P16</xm:sqref>
        </x14:dataValidation>
        <x14:dataValidation type="list" allowBlank="1" showInputMessage="1" showErrorMessage="1">
          <x14:formula1>
            <xm:f>[1]Data!#REF!</xm:f>
          </x14:formula1>
          <xm:sqref>V2:V16</xm:sqref>
        </x14:dataValidation>
        <x14:dataValidation type="list" allowBlank="1" showInputMessage="1" showErrorMessage="1">
          <x14:formula1>
            <xm:f>[1]ValueSelect!#REF!</xm:f>
          </x14:formula1>
          <xm:sqref>D2:D16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2025-09-16T08:19:19Z</dcterms:created>
  <dcterms:modified xsi:type="dcterms:W3CDTF">2025-09-16T08:28:36Z</dcterms:modified>
</cp:coreProperties>
</file>