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FA17091A-ED64-4678-ACC7-9A1667F40D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" i="5" l="1"/>
  <c r="S2" i="5"/>
  <c r="BB3" i="5" l="1"/>
  <c r="BB2" i="5"/>
  <c r="BE3" i="5" l="1"/>
  <c r="AY3" i="5"/>
  <c r="AU3" i="5"/>
  <c r="AR3" i="5"/>
  <c r="AO3" i="5"/>
  <c r="AM3" i="5"/>
  <c r="AK3" i="5"/>
  <c r="AH3" i="5"/>
  <c r="AB3" i="5"/>
  <c r="AC3" i="5" s="1"/>
  <c r="AE3" i="5" s="1"/>
  <c r="BE2" i="5"/>
  <c r="AY2" i="5"/>
  <c r="AU2" i="5"/>
  <c r="AR2" i="5"/>
  <c r="AO2" i="5"/>
  <c r="AM2" i="5"/>
  <c r="AK2" i="5"/>
  <c r="AH2" i="5"/>
  <c r="AB2" i="5"/>
  <c r="AC2" i="5" s="1"/>
  <c r="AE2" i="5" s="1"/>
  <c r="AI2" i="5" l="1"/>
  <c r="AI3" i="5"/>
  <c r="AV2" i="5"/>
  <c r="AV3" i="5"/>
  <c r="AW2" i="5" l="1"/>
  <c r="AX2" i="5" s="1"/>
  <c r="BD2" i="5" s="1"/>
  <c r="AW3" i="5"/>
  <c r="AX3" i="5" s="1"/>
  <c r="BD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EABCC4E1-AEE2-4D1A-9898-CCF1C91D19D9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10F3A7A2-5A4D-49D6-B43C-2963C0B108A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E2557293-D041-4A02-BA50-C5E61497DB7D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49F9C79F-FE42-40F8-AC6F-D8E125623DC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2E536FA-BA44-4DE1-B34E-CF211795323B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AA273DD-429D-49B5-8ECF-94A3E20E7CE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31B3F9CF-1992-4223-816A-667CEC592302}">
      <text>
        <r>
          <rPr>
            <sz val="11"/>
            <rFont val="Calibri"/>
            <family val="2"/>
          </rPr>
          <t>[JLA FOB CA/GA Price Quote (Value)]*[DA %]</t>
        </r>
      </text>
    </comment>
    <comment ref="AL1" authorId="0" shapeId="0" xr:uid="{21CB1B6F-3B49-49EF-8E26-10E1F308AF17}">
      <text>
        <r>
          <rPr>
            <sz val="11"/>
            <rFont val="Calibri"/>
            <family val="2"/>
          </rPr>
          <t xml:space="preserve">
          discount 5%,market coop 5%</t>
        </r>
      </text>
    </comment>
    <comment ref="AM1" authorId="0" shapeId="0" xr:uid="{90899D71-835F-41A6-A98F-B8151E2876EE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N1" authorId="0" shapeId="0" xr:uid="{8979F77C-1BEF-418C-B49F-0EA831772773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255421A0-6A2D-4A65-B23E-D7647B800A0E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R1" authorId="0" shapeId="0" xr:uid="{6EE6C5E6-D2F4-4095-96D1-52E92BB1AD08}">
      <text>
        <r>
          <rPr>
            <sz val="11"/>
            <rFont val="Calibri"/>
            <family val="2"/>
          </rPr>
          <t>[JLA FOB CA/GA Price Quote (Value)]*[Load 1 %]</t>
        </r>
      </text>
    </comment>
    <comment ref="AU1" authorId="0" shapeId="0" xr:uid="{BAC59653-407A-4CE7-A027-39802492C848}">
      <text>
        <r>
          <rPr>
            <sz val="11"/>
            <rFont val="Calibri"/>
            <family val="2"/>
          </rPr>
          <t>[JLA FOB CA/GA Price Quote (Value)]*[Load 2 %]</t>
        </r>
      </text>
    </comment>
    <comment ref="AV1" authorId="0" shapeId="0" xr:uid="{D8D67D1C-26F7-4C4E-B03D-EECB2B099F53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W1" authorId="0" shapeId="0" xr:uid="{A686144A-001B-42ED-B2D4-1B922F379D83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8FEA6719-C6EE-4331-BFC1-F25590AFED90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Y1" authorId="0" shapeId="0" xr:uid="{7A34CED6-76B9-477C-AA42-27BA6E34A084}">
      <text>
        <r>
          <rPr>
            <sz val="11"/>
            <rFont val="Calibri"/>
            <family val="2"/>
          </rPr>
          <t>[Suggested Retail Price]*(1-[Retailer Markup])</t>
        </r>
      </text>
    </comment>
    <comment ref="BD1" authorId="0" shapeId="0" xr:uid="{C8EBECBC-7F9D-43F6-A5AF-6DE0DBA72B21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FB754FD5-EA2D-499B-B779-361F66AFB84E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<sst xmlns="http://schemas.openxmlformats.org/spreadsheetml/2006/main" count="79" uniqueCount="72">
  <si>
    <t>Brand</t>
  </si>
  <si>
    <t>Package Type</t>
  </si>
  <si>
    <t>Licensor</t>
  </si>
  <si>
    <t>Normal</t>
  </si>
  <si>
    <t>NORMAL PILLOW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</si>
  <si>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</si>
  <si>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</si>
  <si>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</si>
  <si>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</si>
  <si>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</si>
  <si>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</si>
  <si>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</si>
  <si>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</si>
  <si>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</si>
  <si>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</si>
  <si>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</si>
  <si>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</si>
  <si>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</si>
  <si>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</si>
  <si>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</si>
  <si>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</si>
  <si>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</si>
  <si>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</si>
  <si>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</si>
  <si>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</si>
  <si>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</si>
  <si>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</si>
  <si>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</si>
  <si>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</si>
  <si>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</si>
  <si>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</si>
  <si>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</si>
  <si>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</si>
  <si>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</si>
  <si>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</si>
  <si>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</si>
  <si>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</si>
  <si>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</si>
  <si>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</si>
  <si>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</si>
  <si>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</si>
  <si>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</si>
  <si>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</si>
  <si>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</si>
  <si>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</si>
  <si>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</si>
  <si>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</si>
  <si>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</si>
  <si>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</si>
  <si>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</si>
  <si>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</si>
  <si>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</si>
  <si>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</si>
  <si>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</si>
  <si>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</si>
  <si>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</si>
  <si>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</si>
  <si>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</si>
  <si>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</si>
  <si>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</si>
  <si>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 xml:space="preserve">18x18" </t>
    <phoneticPr fontId="7" type="noConversion"/>
  </si>
  <si>
    <t>Normal Pillow</t>
    <phoneticPr fontId="9" type="noConversion"/>
  </si>
  <si>
    <t>HEARTS SCALLOP PILLOW</t>
    <phoneticPr fontId="9" type="noConversion"/>
  </si>
  <si>
    <t>MULIHEARTS PILLOW</t>
    <phoneticPr fontId="9" type="noConversion"/>
  </si>
  <si>
    <t>Front and back fabric:100% polyester 220gsm with one side random heart-shaped chain embroidery, 2in embroidered lace, back zipper closure.</t>
    <phoneticPr fontId="7" type="noConversion"/>
  </si>
  <si>
    <t>White</t>
    <phoneticPr fontId="7" type="noConversion"/>
  </si>
  <si>
    <t>Pink</t>
    <phoneticPr fontId="7" type="noConversion"/>
  </si>
  <si>
    <t>Front and back fabric:100% polyester 220gsm solid velvet with one side random placement heart-shaped chain embroidery, red pom-pom tassels at four corners. knife edge.  zipper closure.</t>
    <phoneticPr fontId="7" type="noConversion"/>
  </si>
  <si>
    <t xml:space="preserve">12x18" </t>
    <phoneticPr fontId="7" type="noConversion"/>
  </si>
  <si>
    <t>9404.90.2090</t>
    <phoneticPr fontId="7" type="noConversion"/>
  </si>
  <si>
    <t>BK30-3997</t>
    <phoneticPr fontId="7" type="noConversion"/>
  </si>
  <si>
    <t>BK30-3998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</si>
</sst>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0"/>
      <name val="Calibri"/>
      <family val="2"/>
    </font>
    <font>
      <sz val="9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3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7" fontId="6" fillId="4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0" fontId="5" fillId="0" borderId="0" xfId="0" applyFont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7" fontId="4" fillId="7" borderId="1" xfId="1" applyNumberFormat="1" applyFont="1" applyFill="1" applyBorder="1" applyAlignment="1">
      <alignment wrapText="1"/>
    </xf>
    <xf numFmtId="177" fontId="1" fillId="3" borderId="1" xfId="0" applyNumberFormat="1" applyFont="1" applyFill="1" applyBorder="1" applyAlignment="1">
      <alignment horizontal="center" wrapText="1"/>
    </xf>
    <xf numFmtId="177" fontId="1" fillId="0" borderId="1" xfId="0" applyNumberFormat="1" applyFont="1" applyBorder="1" applyAlignment="1">
      <alignment horizontal="center" wrapText="1"/>
    </xf>
    <xf numFmtId="0" fontId="1" fillId="5" borderId="1" xfId="6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0" fontId="1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0" fontId="8" fillId="0" borderId="0" xfId="0" applyFont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2" applyFont="1" applyBorder="1" applyAlignment="1" applyProtection="1">
      <alignment vertical="center" wrapText="1"/>
      <protection locked="0"/>
    </xf>
    <xf numFmtId="0" fontId="8" fillId="0" borderId="1" xfId="0" quotePrefix="1" applyFont="1" applyBorder="1" applyAlignment="1">
      <alignment vertical="center" wrapText="1"/>
    </xf>
    <xf numFmtId="178" fontId="8" fillId="0" borderId="1" xfId="0" applyNumberFormat="1" applyFont="1" applyBorder="1" applyAlignment="1">
      <alignment vertical="center" wrapText="1"/>
    </xf>
    <xf numFmtId="2" fontId="8" fillId="0" borderId="1" xfId="0" applyNumberFormat="1" applyFont="1" applyBorder="1" applyAlignment="1">
      <alignment vertical="center" wrapText="1"/>
    </xf>
    <xf numFmtId="177" fontId="8" fillId="2" borderId="1" xfId="4" applyNumberFormat="1" applyFont="1" applyFill="1" applyBorder="1" applyAlignment="1">
      <alignment vertical="center" wrapText="1"/>
    </xf>
    <xf numFmtId="177" fontId="8" fillId="0" borderId="1" xfId="0" applyNumberFormat="1" applyFont="1" applyBorder="1" applyAlignment="1">
      <alignment vertical="center" wrapText="1"/>
    </xf>
    <xf numFmtId="1" fontId="8" fillId="0" borderId="1" xfId="0" applyNumberFormat="1" applyFont="1" applyBorder="1" applyAlignment="1">
      <alignment vertical="center" wrapText="1"/>
    </xf>
    <xf numFmtId="180" fontId="8" fillId="2" borderId="1" xfId="0" applyNumberFormat="1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vertical="center" wrapText="1"/>
    </xf>
    <xf numFmtId="177" fontId="8" fillId="2" borderId="1" xfId="0" applyNumberFormat="1" applyFont="1" applyFill="1" applyBorder="1" applyAlignment="1">
      <alignment vertical="center" wrapText="1"/>
    </xf>
    <xf numFmtId="10" fontId="8" fillId="0" borderId="1" xfId="0" applyNumberFormat="1" applyFont="1" applyBorder="1" applyAlignment="1">
      <alignment vertical="center" wrapText="1"/>
    </xf>
    <xf numFmtId="177" fontId="8" fillId="2" borderId="3" xfId="0" applyNumberFormat="1" applyFont="1" applyFill="1" applyBorder="1" applyAlignment="1">
      <alignment vertical="center" wrapText="1"/>
    </xf>
    <xf numFmtId="10" fontId="8" fillId="2" borderId="1" xfId="5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177" fontId="8" fillId="0" borderId="2" xfId="0" applyNumberFormat="1" applyFont="1" applyBorder="1" applyAlignment="1">
      <alignment vertical="center" wrapText="1"/>
    </xf>
    <xf numFmtId="0" fontId="3" fillId="0" borderId="1" xfId="2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vertical="center" wrapText="1"/>
    </xf>
    <xf numFmtId="0" fontId="10" fillId="9" borderId="1" xfId="0" applyFont="1" applyFill="1" applyBorder="1" applyAlignment="1">
      <alignment vertical="center"/>
    </xf>
    <xf numFmtId="0" fontId="3" fillId="9" borderId="1" xfId="0" applyFont="1" applyFill="1" applyBorder="1"/>
  </cellXfs>
  <cellStyles count="9">
    <cellStyle name="Currency 2" xfId="4" xr:uid="{A48D031E-B8CD-43B1-86F7-B68827965248}"/>
    <cellStyle name="Normal 2" xfId="6" xr:uid="{09A1825B-187A-42C5-999A-C45FA4DADBED}"/>
    <cellStyle name="Normal 2 18 2" xfId="1" xr:uid="{1BA08453-9F65-454B-A4A0-7177E70831F2}"/>
    <cellStyle name="Normal_Sheet1" xfId="8" xr:uid="{05593A21-59C9-43D9-B82D-F9AABDC73337}"/>
    <cellStyle name="Percent 2" xfId="5" xr:uid="{55F1ADEC-5EEC-4DC4-A0F8-0707E953E32C}"/>
    <cellStyle name="Style 1" xfId="3" xr:uid="{F4609D05-B161-47A5-8040-F8D4BA086F06}"/>
    <cellStyle name="常规" xfId="0" builtinId="0"/>
    <cellStyle name="常规 7" xfId="7" xr:uid="{7CF8DCB8-3BD6-4C54-B848-2905818017E9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355B5-0609-4BBB-86F5-86059C746851}">
  <dimension ref="A1:BF3"/>
  <sheetViews>
    <sheetView tabSelected="1" zoomScale="85" zoomScaleNormal="85" workbookViewId="0">
      <selection activeCell="K11" sqref="K11"/>
    </sheetView>
  </sheetViews>
  <sheetFormatPr defaultColWidth="9.140625" defaultRowHeight="15"/>
  <cols>
    <col min="1" max="1" width="10.140625" style="2" customWidth="1"/>
    <col min="2" max="2" width="13.5703125" style="1" customWidth="1"/>
    <col min="3" max="3" width="12" style="1" customWidth="1"/>
    <col min="4" max="4" width="7.85546875" style="1" customWidth="1"/>
    <col min="5" max="5" width="9.42578125" style="1" customWidth="1"/>
    <col min="6" max="6" width="10" style="1" customWidth="1"/>
    <col min="7" max="7" width="9.140625" style="1" customWidth="1"/>
    <col min="8" max="9" width="13.5703125" style="1" customWidth="1"/>
    <col min="10" max="10" width="25.7109375" style="1" customWidth="1"/>
    <col min="11" max="11" width="7" style="1" customWidth="1"/>
    <col min="12" max="13" width="6.140625" style="1" customWidth="1"/>
    <col min="14" max="14" width="17.140625" style="1" customWidth="1"/>
    <col min="15" max="15" width="6.85546875" style="1" customWidth="1"/>
    <col min="16" max="16" width="8.85546875" style="1" customWidth="1"/>
    <col min="17" max="17" width="9.7109375" style="3" customWidth="1"/>
    <col min="18" max="18" width="8" style="4" customWidth="1"/>
    <col min="19" max="19" width="12" style="5" customWidth="1"/>
    <col min="20" max="20" width="8.5703125" style="5" customWidth="1"/>
    <col min="21" max="21" width="8.140625" style="5" customWidth="1"/>
    <col min="22" max="22" width="9.42578125" style="1" customWidth="1"/>
    <col min="23" max="23" width="8.140625" style="32" customWidth="1"/>
    <col min="24" max="24" width="8.7109375" style="32" customWidth="1"/>
    <col min="25" max="25" width="7.140625" style="32" customWidth="1"/>
    <col min="26" max="26" width="9" style="4" customWidth="1"/>
    <col min="27" max="27" width="6.28515625" style="6" customWidth="1"/>
    <col min="28" max="28" width="10" style="35" customWidth="1"/>
    <col min="29" max="29" width="9.85546875" style="6" customWidth="1"/>
    <col min="30" max="30" width="7.85546875" style="1" customWidth="1"/>
    <col min="31" max="31" width="8.85546875" style="5" customWidth="1"/>
    <col min="32" max="32" width="7.85546875" style="1" customWidth="1"/>
    <col min="33" max="33" width="8.42578125" style="7" customWidth="1"/>
    <col min="34" max="34" width="9" style="5" customWidth="1"/>
    <col min="35" max="35" width="8.42578125" style="5" customWidth="1"/>
    <col min="36" max="36" width="7.85546875" style="7" customWidth="1"/>
    <col min="37" max="37" width="5.85546875" style="5" customWidth="1"/>
    <col min="38" max="38" width="8.140625" style="7" customWidth="1"/>
    <col min="39" max="39" width="9.28515625" style="5" customWidth="1"/>
    <col min="40" max="40" width="11.5703125" style="7" customWidth="1"/>
    <col min="41" max="41" width="10.85546875" style="5" customWidth="1"/>
    <col min="42" max="42" width="9.5703125" style="1" customWidth="1"/>
    <col min="43" max="43" width="9.5703125" style="7" customWidth="1"/>
    <col min="44" max="44" width="6.42578125" style="5" customWidth="1"/>
    <col min="45" max="45" width="9.5703125" style="5" customWidth="1"/>
    <col min="46" max="46" width="8.28515625" style="7" customWidth="1"/>
    <col min="47" max="47" width="7.140625" style="7" customWidth="1"/>
    <col min="48" max="48" width="7.85546875" style="5" customWidth="1"/>
    <col min="49" max="49" width="9.5703125" style="5" customWidth="1"/>
    <col min="50" max="50" width="7.7109375" style="5" customWidth="1"/>
    <col min="51" max="51" width="9.7109375" style="7" customWidth="1"/>
    <col min="52" max="52" width="12.140625" style="5" customWidth="1"/>
    <col min="53" max="53" width="9.140625" style="1" customWidth="1"/>
    <col min="54" max="55" width="9.140625" style="1"/>
    <col min="56" max="56" width="11.42578125" style="5" customWidth="1"/>
    <col min="57" max="57" width="13.140625" style="5" customWidth="1"/>
    <col min="58" max="58" width="12" style="1" bestFit="1" customWidth="1"/>
    <col min="59" max="59" width="12.85546875" style="1" bestFit="1" customWidth="1"/>
    <col min="60" max="16384" width="9.140625" style="1"/>
  </cols>
  <sheetData>
    <row r="1" spans="1:58" ht="68.099999999999994" customHeight="1">
      <c r="A1" s="8" t="s">
        <v>5</v>
      </c>
      <c r="B1" s="8" t="s">
        <v>6</v>
      </c>
      <c r="C1" s="30" t="s">
        <v>7</v>
      </c>
      <c r="D1" s="31" t="s">
        <v>0</v>
      </c>
      <c r="E1" s="31" t="s">
        <v>2</v>
      </c>
      <c r="F1" s="10" t="s">
        <v>56</v>
      </c>
      <c r="G1" s="30" t="s">
        <v>8</v>
      </c>
      <c r="H1" s="9" t="s">
        <v>9</v>
      </c>
      <c r="I1" s="29" t="s">
        <v>58</v>
      </c>
      <c r="J1" s="9" t="s">
        <v>10</v>
      </c>
      <c r="K1" s="9" t="s">
        <v>11</v>
      </c>
      <c r="L1" s="9" t="s">
        <v>12</v>
      </c>
      <c r="M1" s="30" t="s">
        <v>13</v>
      </c>
      <c r="N1" s="30" t="s">
        <v>14</v>
      </c>
      <c r="O1" s="30" t="s">
        <v>15</v>
      </c>
      <c r="P1" s="29" t="s">
        <v>59</v>
      </c>
      <c r="Q1" s="11" t="s">
        <v>16</v>
      </c>
      <c r="R1" s="12" t="s">
        <v>17</v>
      </c>
      <c r="S1" s="13" t="s">
        <v>18</v>
      </c>
      <c r="T1" s="14" t="s">
        <v>19</v>
      </c>
      <c r="U1" s="15" t="s">
        <v>20</v>
      </c>
      <c r="V1" s="16" t="s">
        <v>1</v>
      </c>
      <c r="W1" s="33" t="s">
        <v>21</v>
      </c>
      <c r="X1" s="33" t="s">
        <v>22</v>
      </c>
      <c r="Y1" s="33" t="s">
        <v>23</v>
      </c>
      <c r="Z1" s="17" t="s">
        <v>24</v>
      </c>
      <c r="AA1" s="18" t="s">
        <v>25</v>
      </c>
      <c r="AB1" s="36" t="s">
        <v>26</v>
      </c>
      <c r="AC1" s="19" t="s">
        <v>27</v>
      </c>
      <c r="AD1" s="8" t="s">
        <v>28</v>
      </c>
      <c r="AE1" s="20" t="s">
        <v>29</v>
      </c>
      <c r="AF1" s="8" t="s">
        <v>30</v>
      </c>
      <c r="AG1" s="21" t="s">
        <v>31</v>
      </c>
      <c r="AH1" s="22" t="s">
        <v>32</v>
      </c>
      <c r="AI1" s="20" t="s">
        <v>33</v>
      </c>
      <c r="AJ1" s="21" t="s">
        <v>34</v>
      </c>
      <c r="AK1" s="20" t="s">
        <v>35</v>
      </c>
      <c r="AL1" s="21" t="s">
        <v>36</v>
      </c>
      <c r="AM1" s="20" t="s">
        <v>37</v>
      </c>
      <c r="AN1" s="21" t="s">
        <v>38</v>
      </c>
      <c r="AO1" s="20" t="s">
        <v>39</v>
      </c>
      <c r="AP1" s="16" t="s">
        <v>40</v>
      </c>
      <c r="AQ1" s="21" t="s">
        <v>41</v>
      </c>
      <c r="AR1" s="20" t="s">
        <v>42</v>
      </c>
      <c r="AS1" s="23" t="s">
        <v>43</v>
      </c>
      <c r="AT1" s="34" t="s">
        <v>44</v>
      </c>
      <c r="AU1" s="20" t="s">
        <v>45</v>
      </c>
      <c r="AV1" s="20" t="s">
        <v>46</v>
      </c>
      <c r="AW1" s="24" t="s">
        <v>47</v>
      </c>
      <c r="AX1" s="25" t="s">
        <v>48</v>
      </c>
      <c r="AY1" s="24" t="s">
        <v>49</v>
      </c>
      <c r="AZ1" s="26" t="s">
        <v>50</v>
      </c>
      <c r="BA1" s="27" t="s">
        <v>51</v>
      </c>
      <c r="BB1" s="27" t="s">
        <v>52</v>
      </c>
      <c r="BC1" s="8" t="s">
        <v>53</v>
      </c>
      <c r="BD1" s="28" t="s">
        <v>54</v>
      </c>
      <c r="BE1" s="28" t="s">
        <v>55</v>
      </c>
    </row>
    <row r="2" spans="1:58" s="37" customFormat="1" ht="68.099999999999994" customHeight="1">
      <c r="A2" s="38">
        <v>1</v>
      </c>
      <c r="B2" s="38"/>
      <c r="C2" s="39"/>
      <c r="D2" s="38"/>
      <c r="E2" s="38"/>
      <c r="F2" s="38" t="s">
        <v>4</v>
      </c>
      <c r="G2" s="54" t="s">
        <v>61</v>
      </c>
      <c r="H2" s="54" t="s">
        <v>62</v>
      </c>
      <c r="I2" s="54" t="s">
        <v>62</v>
      </c>
      <c r="J2" s="55" t="s">
        <v>64</v>
      </c>
      <c r="K2" s="38" t="s">
        <v>68</v>
      </c>
      <c r="L2" s="38" t="s">
        <v>65</v>
      </c>
      <c r="M2" s="38"/>
      <c r="N2" s="57" t="s">
        <v>70</v>
      </c>
      <c r="O2" s="40"/>
      <c r="P2" s="38" t="s">
        <v>57</v>
      </c>
      <c r="Q2" s="41"/>
      <c r="R2" s="42"/>
      <c r="S2" s="43">
        <f>T2</f>
        <v>3.16</v>
      </c>
      <c r="T2" s="53">
        <v>3.16</v>
      </c>
      <c r="U2" s="44"/>
      <c r="V2" s="38" t="s">
        <v>3</v>
      </c>
      <c r="W2" s="56">
        <v>45</v>
      </c>
      <c r="X2" s="56">
        <v>30</v>
      </c>
      <c r="Y2" s="56">
        <v>20</v>
      </c>
      <c r="Z2" s="42">
        <v>2</v>
      </c>
      <c r="AA2" s="45">
        <v>2</v>
      </c>
      <c r="AB2" s="46">
        <f>IF(W2="","",W2*X2*Y2/1000000)</f>
        <v>2.7E-2</v>
      </c>
      <c r="AC2" s="47">
        <f>IF(AA2="","",65/AB2*AA2)</f>
        <v>4815</v>
      </c>
      <c r="AD2" s="38">
        <v>3800</v>
      </c>
      <c r="AE2" s="48">
        <f>IF(ISERROR(AD2/AC2),"",AD2/AC2)</f>
        <v>0.79</v>
      </c>
      <c r="AF2" s="38" t="s">
        <v>69</v>
      </c>
      <c r="AG2" s="49">
        <v>0.433</v>
      </c>
      <c r="AH2" s="48">
        <f>IF(ISERROR(T2*AG2),"",T2*AG2)</f>
        <v>1.37</v>
      </c>
      <c r="AI2" s="48">
        <f t="shared" ref="AI2:AI3" si="0">IF(ISERROR(T2+AE2+AH2),"",T2+AE2+AH2)</f>
        <v>5.32</v>
      </c>
      <c r="AJ2" s="49">
        <v>0.02</v>
      </c>
      <c r="AK2" s="48">
        <f>IF(ISERROR(AZ2*AJ2),"",AZ2*AJ2)</f>
        <v>0.19</v>
      </c>
      <c r="AL2" s="49">
        <v>0.1</v>
      </c>
      <c r="AM2" s="48">
        <f>IF(ISERROR(AZ2*AL2),"",AZ2*AL2)</f>
        <v>0.97</v>
      </c>
      <c r="AN2" s="49">
        <v>0.08</v>
      </c>
      <c r="AO2" s="48">
        <f>IF(ISERROR(AZ2*AN2),"",AZ2*AN2)</f>
        <v>0.78</v>
      </c>
      <c r="AP2" s="38"/>
      <c r="AQ2" s="49"/>
      <c r="AR2" s="48">
        <f>IF(ISERROR(AZ2*AQ2),"",AZ2*AQ2)</f>
        <v>0</v>
      </c>
      <c r="AS2" s="38"/>
      <c r="AT2" s="49">
        <v>0</v>
      </c>
      <c r="AU2" s="50">
        <f>IF(ISERROR(AZ2*AT2),"",AZ2*AT2)</f>
        <v>0</v>
      </c>
      <c r="AV2" s="48">
        <f>IF(ISERROR(AK2+AM2+AO2+AR2+AU2),"",AK2+AM2+AO2+AR2+AU2)</f>
        <v>1.94</v>
      </c>
      <c r="AW2" s="48">
        <f t="shared" ref="AW2:AW3" si="1">IF(ISERROR(AI2+AV2),"",AI2+AV2)</f>
        <v>7.26</v>
      </c>
      <c r="AX2" s="51">
        <f>IF(ISERROR((AZ2-AW2)/AZ2),"",(AZ2-AW2)/AZ2)</f>
        <v>0.2515</v>
      </c>
      <c r="AY2" s="48">
        <f t="shared" ref="AY2:AY3" si="2">IF(ISERROR(BA2*(1-BB2)),"",BA2*(1-BB2))</f>
        <v>9.6999999999999993</v>
      </c>
      <c r="AZ2" s="44">
        <v>9.6999999999999993</v>
      </c>
      <c r="BA2" s="44">
        <v>55</v>
      </c>
      <c r="BB2" s="49">
        <f>(BA2-AZ2)/BA2</f>
        <v>0.8236</v>
      </c>
      <c r="BC2" s="45">
        <v>518</v>
      </c>
      <c r="BD2" s="48">
        <f>IF(ISERROR(AX2*BC2),"",AW2*BC2)</f>
        <v>3760.68</v>
      </c>
      <c r="BE2" s="48">
        <f>IF(ISERROR(AZ2*BC2),"",AZ2*BC2)</f>
        <v>5024.6000000000004</v>
      </c>
      <c r="BF2" s="52"/>
    </row>
    <row r="3" spans="1:58" s="37" customFormat="1" ht="72" customHeight="1">
      <c r="A3" s="38">
        <v>2</v>
      </c>
      <c r="B3" s="38"/>
      <c r="C3" s="39"/>
      <c r="D3" s="38"/>
      <c r="E3" s="38"/>
      <c r="F3" s="38" t="s">
        <v>4</v>
      </c>
      <c r="G3" s="54" t="s">
        <v>61</v>
      </c>
      <c r="H3" s="54" t="s">
        <v>63</v>
      </c>
      <c r="I3" s="54" t="s">
        <v>63</v>
      </c>
      <c r="J3" s="55" t="s">
        <v>67</v>
      </c>
      <c r="K3" s="38" t="s">
        <v>60</v>
      </c>
      <c r="L3" s="38" t="s">
        <v>66</v>
      </c>
      <c r="M3" s="38"/>
      <c r="N3" s="57" t="s">
        <v>71</v>
      </c>
      <c r="O3" s="40"/>
      <c r="P3" s="38" t="s">
        <v>57</v>
      </c>
      <c r="Q3" s="41"/>
      <c r="R3" s="42"/>
      <c r="S3" s="43">
        <f>T3</f>
        <v>2.88</v>
      </c>
      <c r="T3" s="53">
        <v>2.88</v>
      </c>
      <c r="U3" s="44"/>
      <c r="V3" s="38" t="s">
        <v>3</v>
      </c>
      <c r="W3" s="56">
        <v>45</v>
      </c>
      <c r="X3" s="56">
        <v>45</v>
      </c>
      <c r="Y3" s="56">
        <v>20</v>
      </c>
      <c r="Z3" s="42">
        <v>2</v>
      </c>
      <c r="AA3" s="45">
        <v>2</v>
      </c>
      <c r="AB3" s="46">
        <f t="shared" ref="AB3" si="3">IF(W3="","",W3*X3*Y3/1000000)</f>
        <v>4.1000000000000002E-2</v>
      </c>
      <c r="AC3" s="47">
        <f t="shared" ref="AC3" si="4">IF(AA3="","",65/AB3*AA3)</f>
        <v>3171</v>
      </c>
      <c r="AD3" s="38">
        <v>3800</v>
      </c>
      <c r="AE3" s="48">
        <f t="shared" ref="AE3" si="5">IF(ISERROR(AD3/AC3),"",AD3/AC3)</f>
        <v>1.2</v>
      </c>
      <c r="AF3" s="38" t="s">
        <v>69</v>
      </c>
      <c r="AG3" s="49">
        <v>0.433</v>
      </c>
      <c r="AH3" s="48">
        <f>IF(ISERROR(T3*AG3),"",T3*AG3)</f>
        <v>1.25</v>
      </c>
      <c r="AI3" s="48">
        <f t="shared" si="0"/>
        <v>5.33</v>
      </c>
      <c r="AJ3" s="49">
        <v>0.02</v>
      </c>
      <c r="AK3" s="48">
        <f t="shared" ref="AK3" si="6">IF(ISERROR(AZ3*AJ3),"",AZ3*AJ3)</f>
        <v>0.19</v>
      </c>
      <c r="AL3" s="49">
        <v>0.1</v>
      </c>
      <c r="AM3" s="48">
        <f t="shared" ref="AM3" si="7">IF(ISERROR(AZ3*AL3),"",AZ3*AL3)</f>
        <v>0.97</v>
      </c>
      <c r="AN3" s="49">
        <v>0.08</v>
      </c>
      <c r="AO3" s="48">
        <f t="shared" ref="AO3" si="8">IF(ISERROR(AZ3*AN3),"",AZ3*AN3)</f>
        <v>0.78</v>
      </c>
      <c r="AP3" s="38"/>
      <c r="AQ3" s="49"/>
      <c r="AR3" s="48">
        <f t="shared" ref="AR3" si="9">IF(ISERROR(AZ3*AQ3),"",AZ3*AQ3)</f>
        <v>0</v>
      </c>
      <c r="AS3" s="38"/>
      <c r="AT3" s="49"/>
      <c r="AU3" s="50">
        <f t="shared" ref="AU3" si="10">IF(ISERROR(AZ3*AT3),"",AZ3*AT3)</f>
        <v>0</v>
      </c>
      <c r="AV3" s="48">
        <f t="shared" ref="AV3" si="11">IF(ISERROR(AK3+AM3+AO3+AR3+AU3),"",AK3+AM3+AO3+AR3+AU3)</f>
        <v>1.94</v>
      </c>
      <c r="AW3" s="48">
        <f t="shared" si="1"/>
        <v>7.27</v>
      </c>
      <c r="AX3" s="51">
        <f t="shared" ref="AX3" si="12">IF(ISERROR((AZ3-AW3)/AZ3),"",(AZ3-AW3)/AZ3)</f>
        <v>0.2505</v>
      </c>
      <c r="AY3" s="48">
        <f t="shared" si="2"/>
        <v>9.6999999999999993</v>
      </c>
      <c r="AZ3" s="44">
        <v>9.6999999999999993</v>
      </c>
      <c r="BA3" s="44">
        <v>55</v>
      </c>
      <c r="BB3" s="49">
        <f>(BA3-AZ3)/BA3</f>
        <v>0.8236</v>
      </c>
      <c r="BC3" s="45">
        <v>518</v>
      </c>
      <c r="BD3" s="48">
        <f t="shared" ref="BD3" si="13">IF(ISERROR(AX3*BC3),"",AW3*BC3)</f>
        <v>3765.86</v>
      </c>
      <c r="BE3" s="48">
        <f t="shared" ref="BE3" si="14">IF(ISERROR(AZ3*BC3),"",AZ3*BC3)</f>
        <v>5024.6000000000004</v>
      </c>
      <c r="BF3" s="52"/>
    </row>
  </sheetData>
  <sheetProtection insertRows="0" deleteRows="0" sort="0"/>
  <protectedRanges>
    <protectedRange sqref="A4:AZ248 BA2:BC3 A2:B3 AV2:AY3 D2:AR3" name="Range1"/>
    <protectedRange sqref="AU2:AU3" name="Range1_1"/>
  </protectedRanges>
  <phoneticPr fontId="7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3C2B5C9-DC27-464C-8FF0-16ADAFAF39BB}">
          <x14:formula1>
            <xm:f>#REF!</xm:f>
          </x14:formula1>
          <xm:sqref>D2:D3</xm:sqref>
        </x14:dataValidation>
        <x14:dataValidation type="list" allowBlank="1" showInputMessage="1" showErrorMessage="1" xr:uid="{594B29B3-8CB9-49B4-A558-B9B5B9B4CE19}">
          <x14:formula1>
            <xm:f>#REF!</xm:f>
          </x14:formula1>
          <xm:sqref>V2:V3</xm:sqref>
        </x14:dataValidation>
        <x14:dataValidation type="list" allowBlank="1" showInputMessage="1" showErrorMessage="1" xr:uid="{2B8838EE-F162-4AB4-A993-F0BFEF3752F1}">
          <x14:formula1>
            <xm:f>#REF!</xm:f>
          </x14:formula1>
          <xm:sqref>P2:P3</xm:sqref>
        </x14:dataValidation>
        <x14:dataValidation type="list" allowBlank="1" showInputMessage="1" showErrorMessage="1" xr:uid="{11D1E675-8DC7-42A7-8FA2-C0FEB12C344B}">
          <x14:formula1>
            <xm:f>#REF!</xm:f>
          </x14:formula1>
          <xm:sqref>E2:E3</xm:sqref>
        </x14:dataValidation>
        <x14:dataValidation type="list" allowBlank="1" showInputMessage="1" showErrorMessage="1" xr:uid="{5DC510DE-8BC3-490F-91CC-9B30271E4E3F}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2025-09-12T02:11:22Z</dcterms:modified>
</cp:coreProperties>
</file>