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EFFB64-794A-4AE1-855A-1F1E12E48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5" l="1"/>
  <c r="U2" i="5" l="1"/>
  <c r="T8" i="5" l="1"/>
  <c r="U8" i="5" s="1"/>
  <c r="AC8" i="5"/>
  <c r="AD8" i="5" s="1"/>
  <c r="AF8" i="5" s="1"/>
  <c r="AI8" i="5"/>
  <c r="AL8" i="5"/>
  <c r="AN8" i="5"/>
  <c r="AP8" i="5"/>
  <c r="AS8" i="5"/>
  <c r="BA8" i="5"/>
  <c r="AZ8" i="5" s="1"/>
  <c r="AW8" i="5" s="1"/>
  <c r="BD8" i="5"/>
  <c r="T9" i="5"/>
  <c r="U9" i="5" s="1"/>
  <c r="AC9" i="5"/>
  <c r="AD9" i="5" s="1"/>
  <c r="AF9" i="5" s="1"/>
  <c r="AI9" i="5"/>
  <c r="AL9" i="5"/>
  <c r="AN9" i="5"/>
  <c r="AP9" i="5"/>
  <c r="AS9" i="5"/>
  <c r="BA9" i="5"/>
  <c r="AZ9" i="5" s="1"/>
  <c r="AW9" i="5" s="1"/>
  <c r="BD9" i="5"/>
  <c r="AJ8" i="5" l="1"/>
  <c r="AT8" i="5"/>
  <c r="AU8" i="5" s="1"/>
  <c r="AV8" i="5" s="1"/>
  <c r="BC8" i="5" s="1"/>
  <c r="AT9" i="5"/>
  <c r="AJ9" i="5"/>
  <c r="BA5" i="5"/>
  <c r="AZ5" i="5" s="1"/>
  <c r="AW5" i="5" s="1"/>
  <c r="BA6" i="5"/>
  <c r="AZ6" i="5" s="1"/>
  <c r="AW6" i="5" s="1"/>
  <c r="BA7" i="5"/>
  <c r="AZ7" i="5" s="1"/>
  <c r="AW7" i="5" s="1"/>
  <c r="BA2" i="5"/>
  <c r="AZ2" i="5" s="1"/>
  <c r="AW2" i="5" s="1"/>
  <c r="BA3" i="5"/>
  <c r="AZ3" i="5" s="1"/>
  <c r="AW3" i="5" s="1"/>
  <c r="BA4" i="5"/>
  <c r="AZ4" i="5" s="1"/>
  <c r="AW4" i="5" s="1"/>
  <c r="BD4" i="5"/>
  <c r="AS4" i="5"/>
  <c r="AP4" i="5"/>
  <c r="AN4" i="5"/>
  <c r="AL4" i="5"/>
  <c r="AC4" i="5"/>
  <c r="AD4" i="5" s="1"/>
  <c r="AF4" i="5" s="1"/>
  <c r="T4" i="5"/>
  <c r="U4" i="5" s="1"/>
  <c r="AI4" i="5" s="1"/>
  <c r="BD3" i="5"/>
  <c r="AS3" i="5"/>
  <c r="AP3" i="5"/>
  <c r="AN3" i="5"/>
  <c r="AL3" i="5"/>
  <c r="AC3" i="5"/>
  <c r="AD3" i="5" s="1"/>
  <c r="AF3" i="5" s="1"/>
  <c r="T3" i="5"/>
  <c r="U3" i="5" s="1"/>
  <c r="AI3" i="5" s="1"/>
  <c r="BD2" i="5"/>
  <c r="AS2" i="5"/>
  <c r="AP2" i="5"/>
  <c r="AN2" i="5"/>
  <c r="AL2" i="5"/>
  <c r="AI2" i="5"/>
  <c r="AC2" i="5"/>
  <c r="AD2" i="5" s="1"/>
  <c r="AF2" i="5" s="1"/>
  <c r="BD7" i="5"/>
  <c r="AS7" i="5"/>
  <c r="AP7" i="5"/>
  <c r="AN7" i="5"/>
  <c r="AL7" i="5"/>
  <c r="AI7" i="5"/>
  <c r="AC7" i="5"/>
  <c r="AD7" i="5" s="1"/>
  <c r="AF7" i="5" s="1"/>
  <c r="T7" i="5"/>
  <c r="U7" i="5" s="1"/>
  <c r="BD6" i="5"/>
  <c r="AS6" i="5"/>
  <c r="AP6" i="5"/>
  <c r="AN6" i="5"/>
  <c r="AL6" i="5"/>
  <c r="AI6" i="5"/>
  <c r="AC6" i="5"/>
  <c r="AD6" i="5" s="1"/>
  <c r="AF6" i="5" s="1"/>
  <c r="T6" i="5"/>
  <c r="U6" i="5" s="1"/>
  <c r="BD5" i="5"/>
  <c r="AS5" i="5"/>
  <c r="AP5" i="5"/>
  <c r="AN5" i="5"/>
  <c r="AL5" i="5"/>
  <c r="AI5" i="5"/>
  <c r="AC5" i="5"/>
  <c r="AD5" i="5" s="1"/>
  <c r="AF5" i="5" s="1"/>
  <c r="T5" i="5"/>
  <c r="U5" i="5" s="1"/>
  <c r="AJ2" i="5" l="1"/>
  <c r="AU9" i="5"/>
  <c r="AV9" i="5" s="1"/>
  <c r="BC9" i="5" s="1"/>
  <c r="AJ7" i="5"/>
  <c r="AT6" i="5"/>
  <c r="AT2" i="5"/>
  <c r="AJ6" i="5"/>
  <c r="AJ3" i="5"/>
  <c r="AJ5" i="5"/>
  <c r="AT3" i="5"/>
  <c r="AJ4" i="5"/>
  <c r="AT5" i="5"/>
  <c r="AT7" i="5"/>
  <c r="AT4" i="5"/>
  <c r="AU7" i="5" l="1"/>
  <c r="AV7" i="5" s="1"/>
  <c r="BC7" i="5" s="1"/>
  <c r="AU6" i="5"/>
  <c r="AV6" i="5" s="1"/>
  <c r="BC6" i="5" s="1"/>
  <c r="AU2" i="5"/>
  <c r="AV2" i="5" s="1"/>
  <c r="BC2" i="5" s="1"/>
  <c r="AU5" i="5"/>
  <c r="AV5" i="5" s="1"/>
  <c r="BC5" i="5" s="1"/>
  <c r="AU3" i="5"/>
  <c r="AV3" i="5" s="1"/>
  <c r="BC3" i="5" s="1"/>
  <c r="AU4" i="5"/>
  <c r="AV4" i="5" s="1"/>
  <c r="BC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<sst xmlns="http://schemas.openxmlformats.org/spreadsheetml/2006/main" count="160" uniqueCount="85">
  <si>
    <t>Brand</t>
  </si>
  <si>
    <t>Package Type</t>
  </si>
  <si>
    <t>Licensor</t>
  </si>
  <si>
    <t>Normal</t>
  </si>
  <si>
    <t>MAISON JULES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</si>
  <si>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</si>
  <si>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</si>
  <si>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</si>
  <si>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</si>
  <si>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</si>
  <si>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</si>
  <si>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</si>
  <si>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</si>
  <si>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</si>
  <si>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</si>
  <si>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</si>
  <si>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</si>
  <si>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</si>
  <si>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</si>
  <si>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</si>
  <si>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</si>
  <si>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</si>
  <si>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</si>
  <si>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</si>
  <si>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</si>
  <si>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</si>
  <si>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</si>
  <si>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</si>
  <si>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</si>
  <si>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</si>
  <si>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</si>
  <si>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</si>
  <si>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</si>
  <si>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</si>
  <si>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</si>
  <si>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</si>
  <si>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</si>
  <si>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</si>
  <si>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</si>
  <si>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</si>
  <si>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</si>
  <si>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</si>
  <si>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</si>
  <si>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</si>
  <si>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</si>
  <si>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</si>
  <si>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</si>
  <si>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</si>
  <si>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</si>
  <si>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</si>
  <si>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</si>
  <si>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</si>
  <si>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</si>
  <si>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</si>
  <si>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</si>
  <si>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</si>
  <si>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Retailer Markup (Value)</t>
  </si>
  <si>
    <t>Retailer Markup (Formula)</t>
  </si>
  <si>
    <t>9404.40.9022</t>
  </si>
  <si>
    <t>Material-Short:</t>
    <phoneticPr fontId="9" type="noConversion"/>
  </si>
  <si>
    <t>100% polyester</t>
  </si>
  <si>
    <t>Everly</t>
  </si>
  <si>
    <t>Olivia</t>
  </si>
  <si>
    <t>Springtime in Paris</t>
  </si>
  <si>
    <t xml:space="preserve">Beachcomber </t>
  </si>
  <si>
    <t>WHITE</t>
  </si>
  <si>
    <t>BLUE</t>
  </si>
  <si>
    <t>GREEN</t>
  </si>
  <si>
    <t>Quilt mini set
With Ruffle edge</t>
  </si>
  <si>
    <t>3PC Quilt Set</t>
  </si>
  <si>
    <t>100% polyester 85gsm Microfiber print on face, same print on reverse, 150gsm slick poly fill, real stitching quilted. 
Packaging: wood hanger + insert</t>
  </si>
  <si>
    <t>F/Q: 90x90"/20x26"(2)</t>
  </si>
  <si>
    <t>K: 102x90"/20x36"(2)</t>
  </si>
  <si>
    <t>F/Q: 90x90"/20x26+1/2"(2)</t>
  </si>
  <si>
    <t>K: 102x90"/20x36"+1/2"(2)</t>
  </si>
  <si>
    <t>PINK</t>
  </si>
  <si>
    <t>QUILT</t>
    <phoneticPr fontId="9" type="noConversion"/>
  </si>
  <si>
    <t>MST14-6284</t>
  </si>
  <si>
    <t>MST14-6285</t>
  </si>
  <si>
    <t>MST14-6286</t>
  </si>
  <si>
    <t>MST14-6287</t>
  </si>
  <si>
    <t>MST14-6288</t>
  </si>
  <si>
    <t>MST14-6289</t>
  </si>
  <si>
    <t>MST14-6290</t>
  </si>
  <si>
    <t>MST14-6291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</si>
</sst>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77" fontId="8" fillId="0" borderId="1" xfId="0" applyNumberFormat="1" applyFont="1" applyBorder="1"/>
    <xf numFmtId="0" fontId="8" fillId="0" borderId="1" xfId="0" applyFont="1" applyBorder="1"/>
    <xf numFmtId="0" fontId="3" fillId="5" borderId="1" xfId="0" applyFont="1" applyFill="1" applyBorder="1"/>
  </cellXfs>
  <cellStyles count="10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9" xr:uid="{B5B94ACB-06B3-4B76-97A3-C406DD3C195F}"/>
    <cellStyle name="Percent 2" xfId="5" xr:uid="{9C640285-CC63-4253-981F-24FEC4D0A6CB}"/>
    <cellStyle name="Style 1" xfId="3" xr:uid="{F4609D05-B161-47A5-8040-F8D4BA086F06}"/>
    <cellStyle name="常规" xfId="0" builtinId="0"/>
    <cellStyle name="常规 2" xfId="7" xr:uid="{1C815744-75BF-45B6-851A-EB1C4175F251}"/>
    <cellStyle name="货币 2" xfId="8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G9"/>
  <sheetViews>
    <sheetView tabSelected="1" topLeftCell="L1" zoomScale="85" zoomScaleNormal="85" workbookViewId="0">
      <selection activeCell="W2" sqref="W2:W9"/>
    </sheetView>
  </sheetViews>
  <sheetFormatPr defaultColWidth="9.140625" defaultRowHeight="15"/>
  <cols>
    <col min="1" max="1" width="10.140625" style="3" customWidth="1"/>
    <col min="2" max="2" width="27.85546875" style="2" customWidth="1"/>
    <col min="3" max="3" width="20.42578125" style="2" customWidth="1"/>
    <col min="4" max="4" width="14.42578125" style="2" customWidth="1"/>
    <col min="5" max="5" width="13.140625" style="2" customWidth="1"/>
    <col min="6" max="6" width="18.42578125" style="2" bestFit="1" customWidth="1"/>
    <col min="7" max="7" width="16.85546875" style="2" bestFit="1" customWidth="1"/>
    <col min="8" max="8" width="16.5703125" style="2" bestFit="1" customWidth="1"/>
    <col min="9" max="9" width="17.42578125" style="2" bestFit="1" customWidth="1"/>
    <col min="10" max="10" width="44.42578125" style="2" customWidth="1"/>
    <col min="11" max="11" width="14.7109375" style="4" bestFit="1" customWidth="1"/>
    <col min="12" max="12" width="24.28515625" style="2" bestFit="1" customWidth="1"/>
    <col min="13" max="13" width="10" style="2" bestFit="1" customWidth="1"/>
    <col min="14" max="14" width="10.5703125" style="2" customWidth="1"/>
    <col min="15" max="15" width="12.85546875" style="2" bestFit="1" customWidth="1"/>
    <col min="16" max="16" width="14.140625" style="2" bestFit="1" customWidth="1"/>
    <col min="17" max="17" width="9.2851562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13.7109375" style="2" bestFit="1" customWidth="1"/>
    <col min="24" max="24" width="8.140625" style="34" customWidth="1"/>
    <col min="25" max="25" width="8.7109375" style="34" customWidth="1"/>
    <col min="26" max="26" width="7.140625" style="34" customWidth="1"/>
    <col min="27" max="27" width="9" style="6" customWidth="1"/>
    <col min="28" max="28" width="6.28515625" style="8" customWidth="1"/>
    <col min="29" max="29" width="10" style="36" customWidth="1"/>
    <col min="30" max="30" width="9.85546875" style="8" customWidth="1"/>
    <col min="31" max="31" width="9.7109375" style="2" customWidth="1"/>
    <col min="32" max="32" width="8.85546875" style="7" customWidth="1"/>
    <col min="33" max="33" width="12.140625" style="2" bestFit="1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10.140625" style="7" customWidth="1"/>
    <col min="50" max="50" width="9.5703125" style="7" customWidth="1"/>
    <col min="51" max="51" width="12" style="7" customWidth="1"/>
    <col min="52" max="52" width="8.140625" style="9" customWidth="1"/>
    <col min="53" max="53" width="12.140625" style="9" customWidth="1"/>
    <col min="54" max="54" width="10.28515625" style="7" bestFit="1" customWidth="1"/>
    <col min="55" max="55" width="12" style="2" bestFit="1" customWidth="1"/>
    <col min="56" max="56" width="13.5703125" style="2" customWidth="1"/>
    <col min="57" max="57" width="11.85546875" style="2" bestFit="1" customWidth="1"/>
    <col min="58" max="59" width="9.140625" style="7"/>
    <col min="60" max="16384" width="9.140625" style="2"/>
  </cols>
  <sheetData>
    <row r="1" spans="1:59" ht="68.099999999999994" customHeight="1">
      <c r="A1" s="10" t="s">
        <v>5</v>
      </c>
      <c r="B1" s="10" t="s">
        <v>6</v>
      </c>
      <c r="C1" s="32" t="s">
        <v>7</v>
      </c>
      <c r="D1" s="33" t="s">
        <v>0</v>
      </c>
      <c r="E1" s="33" t="s">
        <v>2</v>
      </c>
      <c r="F1" s="12" t="s">
        <v>52</v>
      </c>
      <c r="G1" s="32" t="s">
        <v>8</v>
      </c>
      <c r="H1" s="11" t="s">
        <v>9</v>
      </c>
      <c r="I1" s="31" t="s">
        <v>54</v>
      </c>
      <c r="J1" s="11" t="s">
        <v>10</v>
      </c>
      <c r="K1" s="11" t="s">
        <v>59</v>
      </c>
      <c r="L1" s="11" t="s">
        <v>11</v>
      </c>
      <c r="M1" s="11" t="s">
        <v>12</v>
      </c>
      <c r="N1" s="32" t="s">
        <v>13</v>
      </c>
      <c r="O1" s="32" t="s">
        <v>14</v>
      </c>
      <c r="P1" s="32" t="s">
        <v>15</v>
      </c>
      <c r="Q1" s="31" t="s">
        <v>55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35" t="s">
        <v>21</v>
      </c>
      <c r="Y1" s="35" t="s">
        <v>22</v>
      </c>
      <c r="Z1" s="35" t="s">
        <v>23</v>
      </c>
      <c r="AA1" s="19" t="s">
        <v>24</v>
      </c>
      <c r="AB1" s="20" t="s">
        <v>25</v>
      </c>
      <c r="AC1" s="37" t="s">
        <v>26</v>
      </c>
      <c r="AD1" s="21" t="s">
        <v>27</v>
      </c>
      <c r="AE1" s="10" t="s">
        <v>28</v>
      </c>
      <c r="AF1" s="22" t="s">
        <v>29</v>
      </c>
      <c r="AG1" s="10" t="s">
        <v>30</v>
      </c>
      <c r="AH1" s="23" t="s">
        <v>31</v>
      </c>
      <c r="AI1" s="24" t="s">
        <v>32</v>
      </c>
      <c r="AJ1" s="22" t="s">
        <v>33</v>
      </c>
      <c r="AK1" s="23" t="s">
        <v>34</v>
      </c>
      <c r="AL1" s="22" t="s">
        <v>35</v>
      </c>
      <c r="AM1" s="23" t="s">
        <v>36</v>
      </c>
      <c r="AN1" s="22" t="s">
        <v>37</v>
      </c>
      <c r="AO1" s="23" t="s">
        <v>38</v>
      </c>
      <c r="AP1" s="22" t="s">
        <v>39</v>
      </c>
      <c r="AQ1" s="18" t="s">
        <v>40</v>
      </c>
      <c r="AR1" s="23" t="s">
        <v>41</v>
      </c>
      <c r="AS1" s="22" t="s">
        <v>42</v>
      </c>
      <c r="AT1" s="22" t="s">
        <v>43</v>
      </c>
      <c r="AU1" s="25" t="s">
        <v>44</v>
      </c>
      <c r="AV1" s="26" t="s">
        <v>45</v>
      </c>
      <c r="AW1" s="25" t="s">
        <v>46</v>
      </c>
      <c r="AX1" s="27" t="s">
        <v>47</v>
      </c>
      <c r="AY1" s="28" t="s">
        <v>48</v>
      </c>
      <c r="AZ1" s="28" t="s">
        <v>56</v>
      </c>
      <c r="BA1" s="25" t="s">
        <v>57</v>
      </c>
      <c r="BB1" s="10" t="s">
        <v>49</v>
      </c>
      <c r="BC1" s="29" t="s">
        <v>50</v>
      </c>
      <c r="BD1" s="29" t="s">
        <v>51</v>
      </c>
      <c r="BF1" s="2"/>
      <c r="BG1" s="2"/>
    </row>
    <row r="2" spans="1:59" customFormat="1" ht="67.900000000000006" customHeight="1">
      <c r="A2" s="39">
        <v>1</v>
      </c>
      <c r="B2" s="1"/>
      <c r="C2" s="1"/>
      <c r="D2" s="1" t="s">
        <v>4</v>
      </c>
      <c r="E2" s="1"/>
      <c r="F2" s="38" t="s">
        <v>76</v>
      </c>
      <c r="G2" s="1" t="s">
        <v>61</v>
      </c>
      <c r="H2" s="54" t="s">
        <v>68</v>
      </c>
      <c r="I2" s="38" t="s">
        <v>69</v>
      </c>
      <c r="J2" s="54" t="s">
        <v>70</v>
      </c>
      <c r="K2" s="54" t="s">
        <v>60</v>
      </c>
      <c r="L2" s="38" t="s">
        <v>71</v>
      </c>
      <c r="M2" s="38" t="s">
        <v>67</v>
      </c>
      <c r="N2" s="1"/>
      <c r="O2" s="57" t="s">
        <v>77</v>
      </c>
      <c r="P2" s="1"/>
      <c r="Q2" s="1" t="s">
        <v>53</v>
      </c>
      <c r="R2" s="40">
        <v>73.5</v>
      </c>
      <c r="S2" s="41">
        <v>8.1</v>
      </c>
      <c r="T2" s="42">
        <f>IF(ISERROR(R2/S2),"",R2/S2)</f>
        <v>9.07</v>
      </c>
      <c r="U2" s="43">
        <f>T2</f>
        <v>9.07</v>
      </c>
      <c r="V2" s="55"/>
      <c r="W2" s="57" t="s">
        <v>3</v>
      </c>
      <c r="X2" s="45">
        <v>52</v>
      </c>
      <c r="Y2" s="45">
        <v>42</v>
      </c>
      <c r="Z2" s="45">
        <v>32</v>
      </c>
      <c r="AA2" s="45">
        <v>7.7</v>
      </c>
      <c r="AB2" s="46">
        <v>3</v>
      </c>
      <c r="AC2" s="47">
        <f t="shared" ref="AC2:AC9" si="0">IF(X2="","",X2*Y2*Z2/1000000)</f>
        <v>7.0000000000000007E-2</v>
      </c>
      <c r="AD2" s="48">
        <f t="shared" ref="AD2:AD4" si="1">IF(AB2="","",65/AC2*AB2)</f>
        <v>2786</v>
      </c>
      <c r="AE2" s="1">
        <v>3200</v>
      </c>
      <c r="AF2" s="49">
        <f t="shared" ref="AF2:AF4" si="2">IF(ISERROR(AE2/AD2),"",AE2/AD2)</f>
        <v>1.1499999999999999</v>
      </c>
      <c r="AG2" s="1" t="s">
        <v>58</v>
      </c>
      <c r="AH2" s="50">
        <v>0.42799999999999999</v>
      </c>
      <c r="AI2" s="49">
        <f t="shared" ref="AI2:AI9" si="3">IF(ISERROR(U2*AH2),"",U2*AH2)</f>
        <v>3.88</v>
      </c>
      <c r="AJ2" s="49">
        <f>IF(ISERROR(U2+AF2+AI2),"",U2+AF2+AI2)</f>
        <v>14.1</v>
      </c>
      <c r="AK2" s="50"/>
      <c r="AL2" s="49">
        <f t="shared" ref="AL2:AL4" si="4">IF(ISERROR(AX2*AK2),"",AX2*AK2)</f>
        <v>0</v>
      </c>
      <c r="AM2" s="50"/>
      <c r="AN2" s="49">
        <f t="shared" ref="AN2:AN4" si="5">IF(ISERROR(AX2*AM2),"",AX2*AM2)</f>
        <v>0</v>
      </c>
      <c r="AO2" s="50"/>
      <c r="AP2" s="49">
        <f t="shared" ref="AP2:AP4" si="6">IF(ISERROR(AX2*AO2),"",AX2*AO2)</f>
        <v>0</v>
      </c>
      <c r="AQ2" s="1"/>
      <c r="AR2" s="50"/>
      <c r="AS2" s="49">
        <f t="shared" ref="AS2:AS4" si="7">IF(ISERROR(AX2*AR2),"",AX2*AR2)</f>
        <v>0</v>
      </c>
      <c r="AT2" s="49">
        <f t="shared" ref="AT2:AT4" si="8">IF(ISERROR(AL2+AN2+AP2+AS2),"",AL2+AN2+AP2+AS2)</f>
        <v>0</v>
      </c>
      <c r="AU2" s="49">
        <f t="shared" ref="AU2:AU4" si="9">IF(ISERROR(AJ2+AT2),"",AJ2+AT2)</f>
        <v>14.1</v>
      </c>
      <c r="AV2" s="52">
        <f t="shared" ref="AV2:AV4" si="10">IF(ISERROR((AX2-AU2)/AX2),"",(AX2-AU2)/AX2)</f>
        <v>0.21229999999999999</v>
      </c>
      <c r="AW2" s="49">
        <f>IF(ISERROR(AY2*(1-AZ2)),"",AY2*(1-AZ2))</f>
        <v>17.899999999999999</v>
      </c>
      <c r="AX2" s="44">
        <v>17.899999999999999</v>
      </c>
      <c r="AY2" s="44">
        <v>39.99</v>
      </c>
      <c r="AZ2" s="50">
        <f t="shared" ref="AZ2:AZ4" si="11">BA2</f>
        <v>0.5524</v>
      </c>
      <c r="BA2" s="30">
        <f t="shared" ref="BA2:BA4" si="12">IF(ISERROR((AY2-AX2)/AY2),"",(AY2-AX2)/AY2)</f>
        <v>0.5524</v>
      </c>
      <c r="BB2" s="53">
        <v>600</v>
      </c>
      <c r="BC2" s="49">
        <f t="shared" ref="BC2:BC4" si="13">IF(ISERROR(AV2*BB2),"",AU2*BB2)</f>
        <v>8460</v>
      </c>
      <c r="BD2" s="49">
        <f t="shared" ref="BD2:BD4" si="14">IF(ISERROR(AX2*BB2),"",AX2*BB2)</f>
        <v>10740</v>
      </c>
    </row>
    <row r="3" spans="1:59" customFormat="1" ht="67.900000000000006" customHeight="1">
      <c r="A3" s="39">
        <v>2</v>
      </c>
      <c r="B3" s="1"/>
      <c r="C3" s="1"/>
      <c r="D3" s="1" t="s">
        <v>4</v>
      </c>
      <c r="E3" s="1"/>
      <c r="F3" s="38" t="s">
        <v>76</v>
      </c>
      <c r="G3" s="1" t="s">
        <v>61</v>
      </c>
      <c r="H3" s="54" t="s">
        <v>68</v>
      </c>
      <c r="I3" s="38" t="s">
        <v>69</v>
      </c>
      <c r="J3" s="54" t="s">
        <v>70</v>
      </c>
      <c r="K3" s="54" t="s">
        <v>60</v>
      </c>
      <c r="L3" s="38" t="s">
        <v>72</v>
      </c>
      <c r="M3" s="38" t="s">
        <v>67</v>
      </c>
      <c r="N3" s="1"/>
      <c r="O3" s="57" t="s">
        <v>78</v>
      </c>
      <c r="P3" s="1"/>
      <c r="Q3" s="1" t="s">
        <v>53</v>
      </c>
      <c r="R3" s="40">
        <v>83</v>
      </c>
      <c r="S3" s="41">
        <v>8.1</v>
      </c>
      <c r="T3" s="42">
        <f t="shared" ref="T3:T4" si="15">IF(ISERROR(R3/S3),"",R3/S3)</f>
        <v>10.25</v>
      </c>
      <c r="U3" s="43">
        <f t="shared" ref="U3:U9" si="16">T3</f>
        <v>10.25</v>
      </c>
      <c r="V3" s="55"/>
      <c r="W3" s="57" t="s">
        <v>3</v>
      </c>
      <c r="X3" s="45">
        <v>52</v>
      </c>
      <c r="Y3" s="45">
        <v>42</v>
      </c>
      <c r="Z3" s="45">
        <v>38</v>
      </c>
      <c r="AA3" s="45">
        <v>8.6999999999999993</v>
      </c>
      <c r="AB3" s="53">
        <v>3</v>
      </c>
      <c r="AC3" s="47">
        <f t="shared" si="0"/>
        <v>8.3000000000000004E-2</v>
      </c>
      <c r="AD3" s="48">
        <f t="shared" si="1"/>
        <v>2349</v>
      </c>
      <c r="AE3" s="1">
        <v>3200</v>
      </c>
      <c r="AF3" s="49">
        <f t="shared" si="2"/>
        <v>1.36</v>
      </c>
      <c r="AG3" s="1" t="s">
        <v>58</v>
      </c>
      <c r="AH3" s="50">
        <v>0.42799999999999999</v>
      </c>
      <c r="AI3" s="49">
        <f t="shared" si="3"/>
        <v>4.3899999999999997</v>
      </c>
      <c r="AJ3" s="49">
        <f t="shared" ref="AJ3:AJ9" si="17">IF(ISERROR(U3+AF3+AI3),"",U3+AF3+AI3)</f>
        <v>16</v>
      </c>
      <c r="AK3" s="50"/>
      <c r="AL3" s="49">
        <f t="shared" si="4"/>
        <v>0</v>
      </c>
      <c r="AM3" s="50"/>
      <c r="AN3" s="49">
        <f t="shared" si="5"/>
        <v>0</v>
      </c>
      <c r="AO3" s="50"/>
      <c r="AP3" s="49">
        <f t="shared" si="6"/>
        <v>0</v>
      </c>
      <c r="AQ3" s="1"/>
      <c r="AR3" s="50"/>
      <c r="AS3" s="49">
        <f t="shared" si="7"/>
        <v>0</v>
      </c>
      <c r="AT3" s="49">
        <f t="shared" si="8"/>
        <v>0</v>
      </c>
      <c r="AU3" s="49">
        <f t="shared" si="9"/>
        <v>16</v>
      </c>
      <c r="AV3" s="52">
        <f t="shared" si="10"/>
        <v>0.2271</v>
      </c>
      <c r="AW3" s="49">
        <f t="shared" ref="AW3:AW4" si="18">IF(ISERROR(AY3*(1-AZ3)),"",AY3*(1-AZ3))</f>
        <v>20.7</v>
      </c>
      <c r="AX3" s="44">
        <v>20.7</v>
      </c>
      <c r="AY3" s="44">
        <v>49.99</v>
      </c>
      <c r="AZ3" s="50">
        <f t="shared" si="11"/>
        <v>0.58589999999999998</v>
      </c>
      <c r="BA3" s="30">
        <f t="shared" si="12"/>
        <v>0.58589999999999998</v>
      </c>
      <c r="BB3" s="53">
        <v>200</v>
      </c>
      <c r="BC3" s="49">
        <f t="shared" si="13"/>
        <v>3200</v>
      </c>
      <c r="BD3" s="49">
        <f t="shared" si="14"/>
        <v>4140</v>
      </c>
    </row>
    <row r="4" spans="1:59" customFormat="1" ht="67.900000000000006" customHeight="1">
      <c r="A4" s="39">
        <v>3</v>
      </c>
      <c r="B4" s="1"/>
      <c r="C4" s="1"/>
      <c r="D4" s="1" t="s">
        <v>4</v>
      </c>
      <c r="E4" s="1"/>
      <c r="F4" s="38" t="s">
        <v>76</v>
      </c>
      <c r="G4" s="38" t="s">
        <v>62</v>
      </c>
      <c r="H4" s="54" t="s">
        <v>68</v>
      </c>
      <c r="I4" s="38" t="s">
        <v>69</v>
      </c>
      <c r="J4" s="54" t="s">
        <v>70</v>
      </c>
      <c r="K4" s="54" t="s">
        <v>60</v>
      </c>
      <c r="L4" s="38" t="s">
        <v>73</v>
      </c>
      <c r="M4" s="56" t="s">
        <v>75</v>
      </c>
      <c r="N4" s="1"/>
      <c r="O4" s="57" t="s">
        <v>79</v>
      </c>
      <c r="P4" s="1"/>
      <c r="Q4" s="1" t="s">
        <v>53</v>
      </c>
      <c r="R4" s="40">
        <v>73.5</v>
      </c>
      <c r="S4" s="41">
        <v>8.1</v>
      </c>
      <c r="T4" s="42">
        <f t="shared" si="15"/>
        <v>9.07</v>
      </c>
      <c r="U4" s="43">
        <f t="shared" si="16"/>
        <v>9.07</v>
      </c>
      <c r="V4" s="55"/>
      <c r="W4" s="57" t="s">
        <v>3</v>
      </c>
      <c r="X4" s="45">
        <v>52</v>
      </c>
      <c r="Y4" s="45">
        <v>42</v>
      </c>
      <c r="Z4" s="45">
        <v>32</v>
      </c>
      <c r="AA4" s="45">
        <v>7.7</v>
      </c>
      <c r="AB4" s="53">
        <v>3</v>
      </c>
      <c r="AC4" s="47">
        <f t="shared" si="0"/>
        <v>7.0000000000000007E-2</v>
      </c>
      <c r="AD4" s="48">
        <f t="shared" si="1"/>
        <v>2786</v>
      </c>
      <c r="AE4" s="1">
        <v>3200</v>
      </c>
      <c r="AF4" s="49">
        <f t="shared" si="2"/>
        <v>1.1499999999999999</v>
      </c>
      <c r="AG4" s="1" t="s">
        <v>58</v>
      </c>
      <c r="AH4" s="50">
        <v>0.42799999999999999</v>
      </c>
      <c r="AI4" s="49">
        <f t="shared" si="3"/>
        <v>3.88</v>
      </c>
      <c r="AJ4" s="49">
        <f t="shared" si="17"/>
        <v>14.1</v>
      </c>
      <c r="AK4" s="50"/>
      <c r="AL4" s="49">
        <f t="shared" si="4"/>
        <v>0</v>
      </c>
      <c r="AM4" s="50"/>
      <c r="AN4" s="49">
        <f t="shared" si="5"/>
        <v>0</v>
      </c>
      <c r="AO4" s="50"/>
      <c r="AP4" s="49">
        <f t="shared" si="6"/>
        <v>0</v>
      </c>
      <c r="AQ4" s="1"/>
      <c r="AR4" s="50"/>
      <c r="AS4" s="49">
        <f t="shared" si="7"/>
        <v>0</v>
      </c>
      <c r="AT4" s="49">
        <f t="shared" si="8"/>
        <v>0</v>
      </c>
      <c r="AU4" s="49">
        <f t="shared" si="9"/>
        <v>14.1</v>
      </c>
      <c r="AV4" s="52">
        <f t="shared" si="10"/>
        <v>0.21229999999999999</v>
      </c>
      <c r="AW4" s="49">
        <f t="shared" si="18"/>
        <v>17.899999999999999</v>
      </c>
      <c r="AX4" s="44">
        <v>17.899999999999999</v>
      </c>
      <c r="AY4" s="44">
        <v>39.99</v>
      </c>
      <c r="AZ4" s="50">
        <f t="shared" si="11"/>
        <v>0.5524</v>
      </c>
      <c r="BA4" s="30">
        <f t="shared" si="12"/>
        <v>0.5524</v>
      </c>
      <c r="BB4" s="53">
        <v>600</v>
      </c>
      <c r="BC4" s="49">
        <f t="shared" si="13"/>
        <v>8460</v>
      </c>
      <c r="BD4" s="49">
        <f t="shared" si="14"/>
        <v>10740</v>
      </c>
    </row>
    <row r="5" spans="1:59" customFormat="1" ht="67.900000000000006" customHeight="1">
      <c r="A5" s="39">
        <v>4</v>
      </c>
      <c r="B5" s="1"/>
      <c r="C5" s="1"/>
      <c r="D5" s="1" t="s">
        <v>4</v>
      </c>
      <c r="E5" s="1"/>
      <c r="F5" s="38" t="s">
        <v>76</v>
      </c>
      <c r="G5" s="38" t="s">
        <v>62</v>
      </c>
      <c r="H5" s="54" t="s">
        <v>68</v>
      </c>
      <c r="I5" s="38" t="s">
        <v>69</v>
      </c>
      <c r="J5" s="54" t="s">
        <v>70</v>
      </c>
      <c r="K5" s="54" t="s">
        <v>60</v>
      </c>
      <c r="L5" s="38" t="s">
        <v>74</v>
      </c>
      <c r="M5" s="56" t="s">
        <v>75</v>
      </c>
      <c r="N5" s="1"/>
      <c r="O5" s="57" t="s">
        <v>80</v>
      </c>
      <c r="P5" s="1"/>
      <c r="Q5" s="1" t="s">
        <v>53</v>
      </c>
      <c r="R5" s="40">
        <v>83</v>
      </c>
      <c r="S5" s="41">
        <v>8.1</v>
      </c>
      <c r="T5" s="42">
        <f t="shared" ref="T5:T9" si="19">IF(ISERROR(R5/S5),"",R5/S5)</f>
        <v>10.25</v>
      </c>
      <c r="U5" s="43">
        <f t="shared" si="16"/>
        <v>10.25</v>
      </c>
      <c r="V5" s="55"/>
      <c r="W5" s="57" t="s">
        <v>3</v>
      </c>
      <c r="X5" s="45">
        <v>52</v>
      </c>
      <c r="Y5" s="45">
        <v>42</v>
      </c>
      <c r="Z5" s="45">
        <v>38</v>
      </c>
      <c r="AA5" s="45">
        <v>8.6999999999999993</v>
      </c>
      <c r="AB5" s="46">
        <v>3</v>
      </c>
      <c r="AC5" s="47">
        <f t="shared" si="0"/>
        <v>8.3000000000000004E-2</v>
      </c>
      <c r="AD5" s="48">
        <f t="shared" ref="AD5:AD9" si="20">IF(AB5="","",65/AC5*AB5)</f>
        <v>2349</v>
      </c>
      <c r="AE5" s="1">
        <v>3200</v>
      </c>
      <c r="AF5" s="49">
        <f t="shared" ref="AF5:AF9" si="21">IF(ISERROR(AE5/AD5),"",AE5/AD5)</f>
        <v>1.36</v>
      </c>
      <c r="AG5" s="1" t="s">
        <v>58</v>
      </c>
      <c r="AH5" s="50">
        <v>0.42799999999999999</v>
      </c>
      <c r="AI5" s="49">
        <f t="shared" si="3"/>
        <v>4.3899999999999997</v>
      </c>
      <c r="AJ5" s="49">
        <f t="shared" si="17"/>
        <v>16</v>
      </c>
      <c r="AK5" s="50"/>
      <c r="AL5" s="49">
        <f t="shared" ref="AL5:AL9" si="22">IF(ISERROR(AX5*AK5),"",AX5*AK5)</f>
        <v>0</v>
      </c>
      <c r="AM5" s="50"/>
      <c r="AN5" s="49">
        <f t="shared" ref="AN5:AN9" si="23">IF(ISERROR(AX5*AM5),"",AX5*AM5)</f>
        <v>0</v>
      </c>
      <c r="AO5" s="50"/>
      <c r="AP5" s="49">
        <f t="shared" ref="AP5:AP9" si="24">IF(ISERROR(AX5*AO5),"",AX5*AO5)</f>
        <v>0</v>
      </c>
      <c r="AQ5" s="1"/>
      <c r="AR5" s="51"/>
      <c r="AS5" s="49">
        <f>IF(ISERROR(AX5*AR6),"",AX5*AR6)</f>
        <v>0</v>
      </c>
      <c r="AT5" s="49">
        <f t="shared" ref="AT5:AT9" si="25">IF(ISERROR(AL5+AN5+AP5+AS5),"",AL5+AN5+AP5+AS5)</f>
        <v>0</v>
      </c>
      <c r="AU5" s="49">
        <f t="shared" ref="AU5:AU9" si="26">IF(ISERROR(AJ5+AT5),"",AJ5+AT5)</f>
        <v>16</v>
      </c>
      <c r="AV5" s="52">
        <f t="shared" ref="AV5:AV9" si="27">IF(ISERROR((AX5-AU5)/AX5),"",(AX5-AU5)/AX5)</f>
        <v>0.2271</v>
      </c>
      <c r="AW5" s="49">
        <f t="shared" ref="AW5:AW9" si="28">IF(ISERROR(AY5*(1-AZ5)),"",AY5*(1-AZ5))</f>
        <v>20.7</v>
      </c>
      <c r="AX5" s="44">
        <v>20.7</v>
      </c>
      <c r="AY5" s="44">
        <v>49.99</v>
      </c>
      <c r="AZ5" s="50">
        <f t="shared" ref="AZ5:AZ9" si="29">BA5</f>
        <v>0.58589999999999998</v>
      </c>
      <c r="BA5" s="30">
        <f t="shared" ref="BA5:BA9" si="30">IF(ISERROR((AY5-AX5)/AY5),"",(AY5-AX5)/AY5)</f>
        <v>0.58589999999999998</v>
      </c>
      <c r="BB5" s="53">
        <v>200</v>
      </c>
      <c r="BC5" s="49">
        <f t="shared" ref="BC5:BC9" si="31">IF(ISERROR(AV5*BB5),"",AU5*BB5)</f>
        <v>3200</v>
      </c>
      <c r="BD5" s="49">
        <f t="shared" ref="BD5:BD9" si="32">IF(ISERROR(AX5*BB5),"",AX5*BB5)</f>
        <v>4140</v>
      </c>
    </row>
    <row r="6" spans="1:59" customFormat="1" ht="67.900000000000006" customHeight="1">
      <c r="A6" s="39">
        <v>5</v>
      </c>
      <c r="B6" s="1"/>
      <c r="C6" s="1"/>
      <c r="D6" s="1" t="s">
        <v>4</v>
      </c>
      <c r="E6" s="1"/>
      <c r="F6" s="38" t="s">
        <v>76</v>
      </c>
      <c r="G6" s="1" t="s">
        <v>63</v>
      </c>
      <c r="H6" s="54" t="s">
        <v>68</v>
      </c>
      <c r="I6" s="38" t="s">
        <v>69</v>
      </c>
      <c r="J6" s="54" t="s">
        <v>70</v>
      </c>
      <c r="K6" s="54" t="s">
        <v>60</v>
      </c>
      <c r="L6" s="38" t="s">
        <v>73</v>
      </c>
      <c r="M6" s="56" t="s">
        <v>65</v>
      </c>
      <c r="N6" s="1"/>
      <c r="O6" s="57" t="s">
        <v>81</v>
      </c>
      <c r="P6" s="1"/>
      <c r="Q6" s="1" t="s">
        <v>53</v>
      </c>
      <c r="R6" s="40">
        <v>73.5</v>
      </c>
      <c r="S6" s="41">
        <v>8.1</v>
      </c>
      <c r="T6" s="42">
        <f t="shared" si="19"/>
        <v>9.07</v>
      </c>
      <c r="U6" s="43">
        <f t="shared" si="16"/>
        <v>9.07</v>
      </c>
      <c r="V6" s="55"/>
      <c r="W6" s="57" t="s">
        <v>3</v>
      </c>
      <c r="X6" s="45">
        <v>52</v>
      </c>
      <c r="Y6" s="45">
        <v>42</v>
      </c>
      <c r="Z6" s="45">
        <v>32</v>
      </c>
      <c r="AA6" s="45">
        <v>7.7</v>
      </c>
      <c r="AB6" s="53">
        <v>3</v>
      </c>
      <c r="AC6" s="47">
        <f t="shared" si="0"/>
        <v>7.0000000000000007E-2</v>
      </c>
      <c r="AD6" s="48">
        <f t="shared" si="20"/>
        <v>2786</v>
      </c>
      <c r="AE6" s="1">
        <v>3200</v>
      </c>
      <c r="AF6" s="49">
        <f t="shared" si="21"/>
        <v>1.1499999999999999</v>
      </c>
      <c r="AG6" s="1" t="s">
        <v>58</v>
      </c>
      <c r="AH6" s="50">
        <v>0.42799999999999999</v>
      </c>
      <c r="AI6" s="49">
        <f t="shared" si="3"/>
        <v>3.88</v>
      </c>
      <c r="AJ6" s="49">
        <f t="shared" si="17"/>
        <v>14.1</v>
      </c>
      <c r="AK6" s="50"/>
      <c r="AL6" s="49">
        <f t="shared" si="22"/>
        <v>0</v>
      </c>
      <c r="AM6" s="50"/>
      <c r="AN6" s="49">
        <f t="shared" si="23"/>
        <v>0</v>
      </c>
      <c r="AO6" s="50"/>
      <c r="AP6" s="49">
        <f t="shared" si="24"/>
        <v>0</v>
      </c>
      <c r="AQ6" s="1"/>
      <c r="AR6" s="50"/>
      <c r="AS6" s="49">
        <f>IF(ISERROR(AX6*AR7),"",AX6*AR7)</f>
        <v>0</v>
      </c>
      <c r="AT6" s="49">
        <f t="shared" si="25"/>
        <v>0</v>
      </c>
      <c r="AU6" s="49">
        <f t="shared" si="26"/>
        <v>14.1</v>
      </c>
      <c r="AV6" s="52">
        <f t="shared" si="27"/>
        <v>0.21229999999999999</v>
      </c>
      <c r="AW6" s="49">
        <f t="shared" si="28"/>
        <v>17.899999999999999</v>
      </c>
      <c r="AX6" s="44">
        <v>17.899999999999999</v>
      </c>
      <c r="AY6" s="44">
        <v>39.99</v>
      </c>
      <c r="AZ6" s="50">
        <f t="shared" si="29"/>
        <v>0.5524</v>
      </c>
      <c r="BA6" s="30">
        <f t="shared" si="30"/>
        <v>0.5524</v>
      </c>
      <c r="BB6" s="53">
        <v>600</v>
      </c>
      <c r="BC6" s="49">
        <f t="shared" si="31"/>
        <v>8460</v>
      </c>
      <c r="BD6" s="49">
        <f t="shared" si="32"/>
        <v>10740</v>
      </c>
    </row>
    <row r="7" spans="1:59" customFormat="1" ht="67.900000000000006" customHeight="1">
      <c r="A7" s="39">
        <v>6</v>
      </c>
      <c r="B7" s="1"/>
      <c r="C7" s="1"/>
      <c r="D7" s="1" t="s">
        <v>4</v>
      </c>
      <c r="E7" s="1"/>
      <c r="F7" s="38" t="s">
        <v>76</v>
      </c>
      <c r="G7" s="1" t="s">
        <v>63</v>
      </c>
      <c r="H7" s="54" t="s">
        <v>68</v>
      </c>
      <c r="I7" s="38" t="s">
        <v>69</v>
      </c>
      <c r="J7" s="54" t="s">
        <v>70</v>
      </c>
      <c r="K7" s="54" t="s">
        <v>60</v>
      </c>
      <c r="L7" s="38" t="s">
        <v>74</v>
      </c>
      <c r="M7" s="56" t="s">
        <v>65</v>
      </c>
      <c r="N7" s="1"/>
      <c r="O7" s="57" t="s">
        <v>82</v>
      </c>
      <c r="P7" s="1"/>
      <c r="Q7" s="1" t="s">
        <v>53</v>
      </c>
      <c r="R7" s="40">
        <v>83</v>
      </c>
      <c r="S7" s="41">
        <v>8.1</v>
      </c>
      <c r="T7" s="42">
        <f t="shared" si="19"/>
        <v>10.25</v>
      </c>
      <c r="U7" s="43">
        <f t="shared" si="16"/>
        <v>10.25</v>
      </c>
      <c r="V7" s="55"/>
      <c r="W7" s="57" t="s">
        <v>3</v>
      </c>
      <c r="X7" s="45">
        <v>52</v>
      </c>
      <c r="Y7" s="45">
        <v>42</v>
      </c>
      <c r="Z7" s="45">
        <v>38</v>
      </c>
      <c r="AA7" s="45">
        <v>8.6999999999999993</v>
      </c>
      <c r="AB7" s="53">
        <v>3</v>
      </c>
      <c r="AC7" s="47">
        <f t="shared" si="0"/>
        <v>8.3000000000000004E-2</v>
      </c>
      <c r="AD7" s="48">
        <f t="shared" si="20"/>
        <v>2349</v>
      </c>
      <c r="AE7" s="1">
        <v>3200</v>
      </c>
      <c r="AF7" s="49">
        <f t="shared" si="21"/>
        <v>1.36</v>
      </c>
      <c r="AG7" s="1" t="s">
        <v>58</v>
      </c>
      <c r="AH7" s="50">
        <v>0.42799999999999999</v>
      </c>
      <c r="AI7" s="49">
        <f t="shared" si="3"/>
        <v>4.3899999999999997</v>
      </c>
      <c r="AJ7" s="49">
        <f t="shared" si="17"/>
        <v>16</v>
      </c>
      <c r="AK7" s="50"/>
      <c r="AL7" s="49">
        <f t="shared" si="22"/>
        <v>0</v>
      </c>
      <c r="AM7" s="50"/>
      <c r="AN7" s="49">
        <f t="shared" si="23"/>
        <v>0</v>
      </c>
      <c r="AO7" s="50"/>
      <c r="AP7" s="49">
        <f t="shared" si="24"/>
        <v>0</v>
      </c>
      <c r="AQ7" s="1"/>
      <c r="AR7" s="50"/>
      <c r="AS7" s="49">
        <f>IF(ISERROR(AX7*AR7),"",AX7*AR7)</f>
        <v>0</v>
      </c>
      <c r="AT7" s="49">
        <f t="shared" si="25"/>
        <v>0</v>
      </c>
      <c r="AU7" s="49">
        <f t="shared" si="26"/>
        <v>16</v>
      </c>
      <c r="AV7" s="52">
        <f t="shared" si="27"/>
        <v>0.2271</v>
      </c>
      <c r="AW7" s="49">
        <f t="shared" si="28"/>
        <v>20.7</v>
      </c>
      <c r="AX7" s="44">
        <v>20.7</v>
      </c>
      <c r="AY7" s="44">
        <v>49.99</v>
      </c>
      <c r="AZ7" s="50">
        <f t="shared" si="29"/>
        <v>0.58589999999999998</v>
      </c>
      <c r="BA7" s="30">
        <f t="shared" si="30"/>
        <v>0.58589999999999998</v>
      </c>
      <c r="BB7" s="53">
        <v>200</v>
      </c>
      <c r="BC7" s="49">
        <f t="shared" si="31"/>
        <v>3200</v>
      </c>
      <c r="BD7" s="49">
        <f t="shared" si="32"/>
        <v>4140</v>
      </c>
    </row>
    <row r="8" spans="1:59" customFormat="1" ht="67.900000000000006" customHeight="1">
      <c r="A8" s="39">
        <v>7</v>
      </c>
      <c r="B8" s="1"/>
      <c r="C8" s="1"/>
      <c r="D8" s="1" t="s">
        <v>4</v>
      </c>
      <c r="E8" s="1"/>
      <c r="F8" s="38" t="s">
        <v>76</v>
      </c>
      <c r="G8" s="38" t="s">
        <v>64</v>
      </c>
      <c r="H8" s="54" t="s">
        <v>68</v>
      </c>
      <c r="I8" s="38" t="s">
        <v>69</v>
      </c>
      <c r="J8" s="54" t="s">
        <v>70</v>
      </c>
      <c r="K8" s="54" t="s">
        <v>60</v>
      </c>
      <c r="L8" s="38" t="s">
        <v>73</v>
      </c>
      <c r="M8" s="56" t="s">
        <v>66</v>
      </c>
      <c r="N8" s="1"/>
      <c r="O8" s="57" t="s">
        <v>83</v>
      </c>
      <c r="P8" s="1"/>
      <c r="Q8" s="1" t="s">
        <v>53</v>
      </c>
      <c r="R8" s="40">
        <v>73.5</v>
      </c>
      <c r="S8" s="41">
        <v>8.1</v>
      </c>
      <c r="T8" s="42">
        <f t="shared" si="19"/>
        <v>9.07</v>
      </c>
      <c r="U8" s="43">
        <f t="shared" si="16"/>
        <v>9.07</v>
      </c>
      <c r="V8" s="55"/>
      <c r="W8" s="57" t="s">
        <v>3</v>
      </c>
      <c r="X8" s="45">
        <v>52</v>
      </c>
      <c r="Y8" s="45">
        <v>42</v>
      </c>
      <c r="Z8" s="45">
        <v>32</v>
      </c>
      <c r="AA8" s="45">
        <v>7.7</v>
      </c>
      <c r="AB8" s="46">
        <v>3</v>
      </c>
      <c r="AC8" s="47">
        <f t="shared" si="0"/>
        <v>7.0000000000000007E-2</v>
      </c>
      <c r="AD8" s="48">
        <f t="shared" si="20"/>
        <v>2786</v>
      </c>
      <c r="AE8" s="1">
        <v>3200</v>
      </c>
      <c r="AF8" s="49">
        <f t="shared" si="21"/>
        <v>1.1499999999999999</v>
      </c>
      <c r="AG8" s="1" t="s">
        <v>58</v>
      </c>
      <c r="AH8" s="50">
        <v>0.42799999999999999</v>
      </c>
      <c r="AI8" s="49">
        <f t="shared" si="3"/>
        <v>3.88</v>
      </c>
      <c r="AJ8" s="49">
        <f t="shared" si="17"/>
        <v>14.1</v>
      </c>
      <c r="AK8" s="50"/>
      <c r="AL8" s="49">
        <f t="shared" si="22"/>
        <v>0</v>
      </c>
      <c r="AM8" s="50"/>
      <c r="AN8" s="49">
        <f t="shared" si="23"/>
        <v>0</v>
      </c>
      <c r="AO8" s="50"/>
      <c r="AP8" s="49">
        <f t="shared" si="24"/>
        <v>0</v>
      </c>
      <c r="AQ8" s="1"/>
      <c r="AR8" s="50"/>
      <c r="AS8" s="49">
        <f>IF(ISERROR(AX8*AR8),"",AX8*AR8)</f>
        <v>0</v>
      </c>
      <c r="AT8" s="49">
        <f t="shared" si="25"/>
        <v>0</v>
      </c>
      <c r="AU8" s="49">
        <f t="shared" si="26"/>
        <v>14.1</v>
      </c>
      <c r="AV8" s="52">
        <f t="shared" si="27"/>
        <v>0.21229999999999999</v>
      </c>
      <c r="AW8" s="49">
        <f t="shared" si="28"/>
        <v>17.899999999999999</v>
      </c>
      <c r="AX8" s="44">
        <v>17.899999999999999</v>
      </c>
      <c r="AY8" s="44">
        <v>39.99</v>
      </c>
      <c r="AZ8" s="50">
        <f t="shared" si="29"/>
        <v>0.5524</v>
      </c>
      <c r="BA8" s="30">
        <f t="shared" si="30"/>
        <v>0.5524</v>
      </c>
      <c r="BB8" s="53">
        <v>600</v>
      </c>
      <c r="BC8" s="49">
        <f t="shared" si="31"/>
        <v>8460</v>
      </c>
      <c r="BD8" s="49">
        <f t="shared" si="32"/>
        <v>10740</v>
      </c>
    </row>
    <row r="9" spans="1:59" customFormat="1" ht="67.900000000000006" customHeight="1">
      <c r="A9" s="39">
        <v>8</v>
      </c>
      <c r="B9" s="1"/>
      <c r="C9" s="1"/>
      <c r="D9" s="1" t="s">
        <v>4</v>
      </c>
      <c r="E9" s="1"/>
      <c r="F9" s="38" t="s">
        <v>76</v>
      </c>
      <c r="G9" s="38" t="s">
        <v>64</v>
      </c>
      <c r="H9" s="54" t="s">
        <v>68</v>
      </c>
      <c r="I9" s="38" t="s">
        <v>69</v>
      </c>
      <c r="J9" s="54" t="s">
        <v>70</v>
      </c>
      <c r="K9" s="54" t="s">
        <v>60</v>
      </c>
      <c r="L9" s="38" t="s">
        <v>74</v>
      </c>
      <c r="M9" s="56" t="s">
        <v>66</v>
      </c>
      <c r="N9" s="1"/>
      <c r="O9" s="57" t="s">
        <v>84</v>
      </c>
      <c r="P9" s="1"/>
      <c r="Q9" s="1" t="s">
        <v>53</v>
      </c>
      <c r="R9" s="40">
        <v>83</v>
      </c>
      <c r="S9" s="41">
        <v>8.1</v>
      </c>
      <c r="T9" s="42">
        <f t="shared" si="19"/>
        <v>10.25</v>
      </c>
      <c r="U9" s="43">
        <f t="shared" si="16"/>
        <v>10.25</v>
      </c>
      <c r="V9" s="55"/>
      <c r="W9" s="57" t="s">
        <v>3</v>
      </c>
      <c r="X9" s="45">
        <v>52</v>
      </c>
      <c r="Y9" s="45">
        <v>42</v>
      </c>
      <c r="Z9" s="45">
        <v>38</v>
      </c>
      <c r="AA9" s="45">
        <v>8.6999999999999993</v>
      </c>
      <c r="AB9" s="53">
        <v>3</v>
      </c>
      <c r="AC9" s="47">
        <f t="shared" si="0"/>
        <v>8.3000000000000004E-2</v>
      </c>
      <c r="AD9" s="48">
        <f t="shared" si="20"/>
        <v>2349</v>
      </c>
      <c r="AE9" s="1">
        <v>3200</v>
      </c>
      <c r="AF9" s="49">
        <f t="shared" si="21"/>
        <v>1.36</v>
      </c>
      <c r="AG9" s="1" t="s">
        <v>58</v>
      </c>
      <c r="AH9" s="50">
        <v>0.42799999999999999</v>
      </c>
      <c r="AI9" s="49">
        <f t="shared" si="3"/>
        <v>4.3899999999999997</v>
      </c>
      <c r="AJ9" s="49">
        <f t="shared" si="17"/>
        <v>16</v>
      </c>
      <c r="AK9" s="50"/>
      <c r="AL9" s="49">
        <f t="shared" si="22"/>
        <v>0</v>
      </c>
      <c r="AM9" s="50"/>
      <c r="AN9" s="49">
        <f t="shared" si="23"/>
        <v>0</v>
      </c>
      <c r="AO9" s="50"/>
      <c r="AP9" s="49">
        <f t="shared" si="24"/>
        <v>0</v>
      </c>
      <c r="AQ9" s="1"/>
      <c r="AR9" s="50"/>
      <c r="AS9" s="49">
        <f>IF(ISERROR(AX9*AR9),"",AX9*AR9)</f>
        <v>0</v>
      </c>
      <c r="AT9" s="49">
        <f t="shared" si="25"/>
        <v>0</v>
      </c>
      <c r="AU9" s="49">
        <f t="shared" si="26"/>
        <v>16</v>
      </c>
      <c r="AV9" s="52">
        <f t="shared" si="27"/>
        <v>0.2271</v>
      </c>
      <c r="AW9" s="49">
        <f t="shared" si="28"/>
        <v>20.7</v>
      </c>
      <c r="AX9" s="44">
        <v>20.7</v>
      </c>
      <c r="AY9" s="44">
        <v>49.99</v>
      </c>
      <c r="AZ9" s="50">
        <f t="shared" si="29"/>
        <v>0.58589999999999998</v>
      </c>
      <c r="BA9" s="30">
        <f t="shared" si="30"/>
        <v>0.58589999999999998</v>
      </c>
      <c r="BB9" s="53">
        <v>200</v>
      </c>
      <c r="BC9" s="49">
        <f t="shared" si="31"/>
        <v>3200</v>
      </c>
      <c r="BD9" s="49">
        <f t="shared" si="32"/>
        <v>4140</v>
      </c>
    </row>
  </sheetData>
  <sheetProtection insertRows="0" deleteRows="0" sort="0"/>
  <protectedRanges>
    <protectedRange sqref="A10:BB225 BA2:BA9" name="Range1"/>
    <protectedRange sqref="AY2:AZ9 BB2:BB9 X2:AW9 A2:V9" name="Range1_3"/>
    <protectedRange sqref="W2:W9" name="Range1_3_2"/>
  </protectedRanges>
  <phoneticPr fontId="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2025-09-19T01:28:41Z</dcterms:modified>
</cp:coreProperties>
</file>