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6" i="1" l="1"/>
  <c r="AS6" i="1"/>
  <c r="AP6" i="1"/>
  <c r="AN6" i="1"/>
  <c r="AT6" i="1" s="1"/>
  <c r="AK6" i="1"/>
  <c r="AJ6" i="1"/>
  <c r="AD6" i="1"/>
  <c r="AF6" i="1" s="1"/>
  <c r="AH6" i="1" s="1"/>
  <c r="BE9" i="1"/>
  <c r="BD9" i="1"/>
  <c r="BC9" i="1"/>
  <c r="AY9" i="1"/>
  <c r="AS9" i="1"/>
  <c r="AP9" i="1"/>
  <c r="AN9" i="1"/>
  <c r="AJ9" i="1"/>
  <c r="AK9" i="1" s="1"/>
  <c r="AD9" i="1"/>
  <c r="AF9" i="1" s="1"/>
  <c r="AH9" i="1" s="1"/>
  <c r="BE8" i="1"/>
  <c r="BD8" i="1"/>
  <c r="BC8" i="1"/>
  <c r="AY8" i="1"/>
  <c r="AS8" i="1"/>
  <c r="AP8" i="1"/>
  <c r="AN8" i="1"/>
  <c r="AJ8" i="1"/>
  <c r="AD8" i="1"/>
  <c r="AF8" i="1" s="1"/>
  <c r="AH8" i="1" s="1"/>
  <c r="S8" i="1"/>
  <c r="BE7" i="1"/>
  <c r="BD7" i="1"/>
  <c r="BC7" i="1"/>
  <c r="AY7" i="1"/>
  <c r="AS7" i="1"/>
  <c r="AP7" i="1"/>
  <c r="AN7" i="1"/>
  <c r="AJ7" i="1"/>
  <c r="AD7" i="1"/>
  <c r="AF7" i="1" s="1"/>
  <c r="AH7" i="1" s="1"/>
  <c r="S7" i="1"/>
  <c r="AK7" i="1" s="1"/>
  <c r="BE5" i="1"/>
  <c r="BD5" i="1"/>
  <c r="BC5" i="1"/>
  <c r="AY5" i="1"/>
  <c r="AS5" i="1"/>
  <c r="AP5" i="1"/>
  <c r="AN5" i="1"/>
  <c r="AJ5" i="1"/>
  <c r="AD5" i="1"/>
  <c r="AF5" i="1" s="1"/>
  <c r="AH5" i="1" s="1"/>
  <c r="S5" i="1"/>
  <c r="BE4" i="1"/>
  <c r="BD4" i="1"/>
  <c r="BC4" i="1"/>
  <c r="AY4" i="1"/>
  <c r="AS4" i="1"/>
  <c r="AP4" i="1"/>
  <c r="AN4" i="1"/>
  <c r="AJ4" i="1"/>
  <c r="AD4" i="1"/>
  <c r="AF4" i="1" s="1"/>
  <c r="AH4" i="1" s="1"/>
  <c r="S4" i="1"/>
  <c r="BE3" i="1"/>
  <c r="BD3" i="1"/>
  <c r="BC3" i="1"/>
  <c r="AY3" i="1"/>
  <c r="AS3" i="1"/>
  <c r="AP3" i="1"/>
  <c r="AN3" i="1"/>
  <c r="AJ3" i="1"/>
  <c r="AD3" i="1"/>
  <c r="AF3" i="1" s="1"/>
  <c r="AH3" i="1" s="1"/>
  <c r="S3" i="1"/>
  <c r="BE2" i="1"/>
  <c r="BD2" i="1"/>
  <c r="BC2" i="1"/>
  <c r="AY2" i="1"/>
  <c r="AS2" i="1"/>
  <c r="AP2" i="1"/>
  <c r="AN2" i="1"/>
  <c r="AJ2" i="1"/>
  <c r="AD2" i="1"/>
  <c r="AF2" i="1" s="1"/>
  <c r="AH2" i="1" s="1"/>
  <c r="S2" i="1"/>
  <c r="AK2" i="1" s="1"/>
  <c r="AL6" i="1" l="1"/>
  <c r="AU6" i="1" s="1"/>
  <c r="AV6" i="1" s="1"/>
  <c r="AK5" i="1"/>
  <c r="AK3" i="1"/>
  <c r="AL3" i="1" s="1"/>
  <c r="AK4" i="1"/>
  <c r="AL4" i="1" s="1"/>
  <c r="AT2" i="1"/>
  <c r="AK8" i="1"/>
  <c r="AL8" i="1" s="1"/>
  <c r="AT7" i="1"/>
  <c r="AT5" i="1"/>
  <c r="AT4" i="1"/>
  <c r="AL5" i="1"/>
  <c r="AT9" i="1"/>
  <c r="AT3" i="1"/>
  <c r="AT8" i="1"/>
  <c r="AL9" i="1"/>
  <c r="AL2" i="1"/>
  <c r="AU2" i="1" s="1"/>
  <c r="AL7" i="1"/>
  <c r="AU7" i="1" l="1"/>
  <c r="AU5" i="1"/>
  <c r="AU3" i="1"/>
  <c r="BB3" i="1" s="1"/>
  <c r="AU9" i="1"/>
  <c r="AU4" i="1"/>
  <c r="BB4" i="1" s="1"/>
  <c r="AU8" i="1"/>
  <c r="BB7" i="1"/>
  <c r="AV7" i="1"/>
  <c r="BB2" i="1"/>
  <c r="AV2" i="1"/>
  <c r="AV5" i="1"/>
  <c r="BB5" i="1"/>
  <c r="AV4" i="1" l="1"/>
  <c r="AV3" i="1"/>
  <c r="BB9" i="1"/>
  <c r="AV9" i="1"/>
  <c r="BB8" i="1"/>
  <c r="AV8" i="1"/>
</calcChain>
</file>

<file path=xl/comments1.xml><?xml version="1.0" encoding="utf-8"?>
<comments xmlns="http://schemas.openxmlformats.org/spreadsheetml/2006/main">
  <authors>
    <author>heather.zhu@jlahome.com</author>
    <author>tc={D907AAE0-AD8C-4440-BC0F-DA56CB903C23}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  <comment ref="S9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According to last market spec &amp; cost</t>
        </r>
      </text>
    </comment>
  </commentList>
</comments>
</file>

<file path=xl/sharedStrings.xml><?xml version="1.0" encoding="utf-8"?>
<sst xmlns="http://schemas.openxmlformats.org/spreadsheetml/2006/main" count="192" uniqueCount="123">
  <si>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</si>
  <si>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</si>
  <si>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</si>
  <si>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</si>
  <si>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</si>
  <si>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</si>
  <si>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</si>
  <si>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</si>
  <si>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</si>
  <si>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</si>
  <si>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</si>
  <si>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</si>
  <si>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</si>
  <si>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</si>
  <si>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</si>
  <si>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Unit of Measure</t>
  </si>
  <si>
    <t>Item</t>
    <phoneticPr fontId="2" type="noConversion"/>
  </si>
  <si>
    <t>UPC</t>
    <phoneticPr fontId="2" type="noConversion"/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</si>
  <si>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</si>
  <si>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</si>
  <si>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</si>
  <si>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</si>
  <si>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</si>
  <si>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</si>
  <si>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</si>
  <si>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</si>
  <si>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</si>
  <si>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</si>
  <si>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</si>
  <si>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</si>
  <si>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</si>
  <si>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</si>
  <si>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</si>
  <si>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</si>
  <si>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</si>
  <si>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</si>
  <si>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</si>
  <si>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</si>
  <si>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</si>
  <si>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</si>
  <si>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</si>
  <si>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</si>
  <si>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</si>
  <si>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</si>
  <si>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</si>
  <si>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</si>
  <si>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</si>
  <si>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</si>
  <si>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</si>
  <si>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</si>
  <si>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</si>
  <si>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</si>
  <si>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</si>
  <si>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</si>
  <si>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</si>
  <si>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</si>
  <si>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</si>
  <si>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</si>
  <si>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</si>
  <si>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</si>
  <si>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</si>
  <si>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</si>
  <si>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Laura Ashley 5%</t>
  </si>
  <si>
    <t>Shower Curtain</t>
  </si>
  <si>
    <t>100&amp; Polyester Single SC</t>
    <phoneticPr fontId="2" type="noConversion"/>
  </si>
  <si>
    <t>Single SC</t>
  </si>
  <si>
    <t>100% polyester</t>
    <phoneticPr fontId="2" type="noConversion"/>
  </si>
  <si>
    <t>72x72"</t>
    <phoneticPr fontId="10" type="noConversion"/>
  </si>
  <si>
    <t>Piece</t>
  </si>
  <si>
    <t>Normal</t>
  </si>
  <si>
    <t>6303.12.0090</t>
  </si>
  <si>
    <t>Shanghai</t>
    <phoneticPr fontId="10" type="noConversion"/>
  </si>
  <si>
    <t>China</t>
    <phoneticPr fontId="10" type="noConversion"/>
  </si>
  <si>
    <t>Laura Ashley</t>
  </si>
  <si>
    <t>White</t>
    <phoneticPr fontId="10" type="noConversion"/>
  </si>
  <si>
    <t>SAJ</t>
    <phoneticPr fontId="10" type="noConversion"/>
  </si>
  <si>
    <t>JLA Brand</t>
  </si>
  <si>
    <t>JHANE Taupe</t>
    <phoneticPr fontId="10" type="noConversion"/>
  </si>
  <si>
    <t>100% polyester       Weight:200gsm</t>
    <phoneticPr fontId="10" type="noConversion"/>
  </si>
  <si>
    <t>Taupe</t>
    <phoneticPr fontId="10" type="noConversion"/>
  </si>
  <si>
    <t>HG70-4937</t>
    <phoneticPr fontId="2" type="noConversion"/>
  </si>
  <si>
    <t>Shanghai</t>
    <phoneticPr fontId="10" type="noConversion"/>
  </si>
  <si>
    <t>China</t>
    <phoneticPr fontId="10" type="noConversion"/>
  </si>
  <si>
    <t>SAJ</t>
    <phoneticPr fontId="10" type="noConversion"/>
  </si>
  <si>
    <t>JHANE White</t>
    <phoneticPr fontId="10" type="noConversion"/>
  </si>
  <si>
    <t>100&amp; Polyester Single SC</t>
    <phoneticPr fontId="2" type="noConversion"/>
  </si>
  <si>
    <t>100% polyester       Weight:200gsm</t>
    <phoneticPr fontId="10" type="noConversion"/>
  </si>
  <si>
    <t>100% polyester</t>
    <phoneticPr fontId="2" type="noConversion"/>
  </si>
  <si>
    <t>72x72"</t>
    <phoneticPr fontId="10" type="noConversion"/>
  </si>
  <si>
    <t>HG70-4938</t>
  </si>
  <si>
    <t>China</t>
    <phoneticPr fontId="10" type="noConversion"/>
  </si>
  <si>
    <t>Delamore Woven</t>
    <phoneticPr fontId="10" type="noConversion"/>
  </si>
  <si>
    <r>
      <t>100% polyester</t>
    </r>
    <r>
      <rPr>
        <sz val="11"/>
        <rFont val="宋体"/>
        <family val="2"/>
        <charset val="134"/>
      </rPr>
      <t>,</t>
    </r>
    <r>
      <rPr>
        <sz val="11"/>
        <rFont val="Calibri"/>
        <family val="2"/>
      </rPr>
      <t>jacquard    Weight:200gsm</t>
    </r>
    <phoneticPr fontId="2" type="noConversion"/>
  </si>
  <si>
    <t>72x72"</t>
    <phoneticPr fontId="10" type="noConversion"/>
  </si>
  <si>
    <t>Green</t>
    <phoneticPr fontId="10" type="noConversion"/>
  </si>
  <si>
    <t>LA70-0261</t>
    <phoneticPr fontId="2" type="noConversion"/>
  </si>
  <si>
    <t>N Natori</t>
    <phoneticPr fontId="10" type="noConversion"/>
  </si>
  <si>
    <t>N Natori 5%</t>
  </si>
  <si>
    <t xml:space="preserve">CHIBA </t>
  </si>
  <si>
    <t>100%polyester,jacquard
Weight:200gsm</t>
    <phoneticPr fontId="2" type="noConversion"/>
  </si>
  <si>
    <t>Blue</t>
  </si>
  <si>
    <t>NN70-0314</t>
    <phoneticPr fontId="2" type="noConversion"/>
  </si>
  <si>
    <t xml:space="preserve"> REINA LEAF </t>
  </si>
  <si>
    <t>100%polyester,jacquard</t>
    <phoneticPr fontId="2" type="noConversion"/>
  </si>
  <si>
    <t>Gray</t>
  </si>
  <si>
    <t>NN70-0315</t>
  </si>
  <si>
    <t>Josette Woven</t>
    <phoneticPr fontId="10" type="noConversion"/>
  </si>
  <si>
    <t>100%polyester,jacquard
Weight:175gsm</t>
    <phoneticPr fontId="10" type="noConversion"/>
  </si>
  <si>
    <t>Pink</t>
    <phoneticPr fontId="10" type="noConversion"/>
  </si>
  <si>
    <t>LA70-0262</t>
    <phoneticPr fontId="2" type="noConversion"/>
  </si>
  <si>
    <t>YLS</t>
    <phoneticPr fontId="10" type="noConversion"/>
  </si>
  <si>
    <t>Hemingway Woven</t>
    <phoneticPr fontId="10" type="noConversion"/>
  </si>
  <si>
    <t xml:space="preserve"> 100% polyester,Jacquard.  Weight:148gsm</t>
  </si>
  <si>
    <t>Sage</t>
    <phoneticPr fontId="10" type="noConversion"/>
  </si>
  <si>
    <t>LA70-0263</t>
  </si>
  <si>
    <t>North home</t>
    <phoneticPr fontId="10" type="noConversion"/>
  </si>
  <si>
    <t>N Natori</t>
    <phoneticPr fontId="10" type="noConversion"/>
  </si>
  <si>
    <t xml:space="preserve">SURI </t>
    <phoneticPr fontId="10" type="noConversion"/>
  </si>
  <si>
    <t xml:space="preserve">100%polyester,Microfiber
Digital printing
Weight:140gsm </t>
    <phoneticPr fontId="0" type="noConversion"/>
  </si>
  <si>
    <t>100% polyester</t>
    <phoneticPr fontId="2" type="noConversion"/>
  </si>
  <si>
    <t>Blue</t>
    <phoneticPr fontId="10" type="noConversion"/>
  </si>
  <si>
    <t>NN70-0316</t>
  </si>
  <si>
    <t>JR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</si>
</sst>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\-\$#,##0.00"/>
    <numFmt numFmtId="182" formatCode="0.0_);[Red]\(0.0\)"/>
    <numFmt numFmtId="183" formatCode="_(* #,##0_);_(* \(#,##0\);_(* &quot;-&quot;??_);_(@_)"/>
    <numFmt numFmtId="184" formatCode="0.0%"/>
    <numFmt numFmtId="185" formatCode="[$-409]dd\-mmm\-yy;@"/>
  </numFmts>
  <fonts count="15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宋体"/>
      <family val="2"/>
      <charset val="134"/>
    </font>
    <font>
      <sz val="11"/>
      <color indexed="8"/>
      <name val="Calibri"/>
      <family val="2"/>
    </font>
    <font>
      <sz val="10"/>
      <color rgb="FFFF0000"/>
      <name val="Aptos Display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85" fontId="12" fillId="0" borderId="0">
      <alignment vertical="center"/>
    </xf>
  </cellStyleXfs>
  <cellXfs count="7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4" borderId="1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7" fillId="0" borderId="2" xfId="2" applyNumberFormat="1" applyFont="1" applyBorder="1" applyAlignment="1">
      <alignment wrapText="1"/>
    </xf>
    <xf numFmtId="2" fontId="8" fillId="0" borderId="2" xfId="2" applyNumberFormat="1" applyFont="1" applyBorder="1" applyAlignment="1">
      <alignment wrapText="1"/>
    </xf>
    <xf numFmtId="1" fontId="7" fillId="0" borderId="2" xfId="2" applyNumberFormat="1" applyFont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7" fillId="4" borderId="2" xfId="2" applyNumberFormat="1" applyFont="1" applyFill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76" fontId="7" fillId="2" borderId="2" xfId="2" applyNumberFormat="1" applyFont="1" applyFill="1" applyBorder="1" applyAlignment="1">
      <alignment wrapText="1"/>
    </xf>
    <xf numFmtId="10" fontId="7" fillId="2" borderId="2" xfId="2" applyNumberFormat="1" applyFont="1" applyFill="1" applyBorder="1" applyAlignment="1">
      <alignment wrapText="1"/>
    </xf>
    <xf numFmtId="176" fontId="8" fillId="4" borderId="2" xfId="2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4" fillId="6" borderId="1" xfId="0" applyNumberFormat="1" applyFont="1" applyFill="1" applyBorder="1" applyAlignment="1">
      <alignment horizontal="center" vertical="center"/>
    </xf>
    <xf numFmtId="18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183" fontId="0" fillId="0" borderId="2" xfId="0" applyNumberFormat="1" applyBorder="1" applyAlignment="1">
      <alignment horizontal="center" vertical="center"/>
    </xf>
    <xf numFmtId="178" fontId="0" fillId="7" borderId="2" xfId="0" applyNumberFormat="1" applyFill="1" applyBorder="1" applyAlignment="1">
      <alignment horizontal="center" vertical="center"/>
    </xf>
    <xf numFmtId="1" fontId="0" fillId="7" borderId="2" xfId="0" applyNumberFormat="1" applyFill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176" fontId="0" fillId="7" borderId="2" xfId="0" applyNumberFormat="1" applyFill="1" applyBorder="1" applyAlignment="1">
      <alignment horizontal="center" vertical="center"/>
    </xf>
    <xf numFmtId="0" fontId="6" fillId="0" borderId="2" xfId="3" applyBorder="1" applyAlignment="1">
      <alignment horizontal="center" vertical="center" wrapText="1"/>
    </xf>
    <xf numFmtId="184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7" borderId="2" xfId="4" applyNumberFormat="1" applyFont="1" applyFill="1" applyBorder="1" applyAlignment="1">
      <alignment horizontal="center" vertical="center"/>
    </xf>
    <xf numFmtId="2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 wrapText="1"/>
    </xf>
    <xf numFmtId="2" fontId="0" fillId="7" borderId="2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26" fontId="4" fillId="4" borderId="2" xfId="0" applyNumberFormat="1" applyFont="1" applyFill="1" applyBorder="1" applyAlignment="1">
      <alignment horizontal="center" vertical="center"/>
    </xf>
    <xf numFmtId="179" fontId="0" fillId="4" borderId="2" xfId="0" applyNumberFormat="1" applyFill="1" applyBorder="1" applyAlignment="1">
      <alignment horizontal="center" vertical="center" wrapText="1"/>
    </xf>
    <xf numFmtId="176" fontId="4" fillId="6" borderId="1" xfId="0" applyNumberFormat="1" applyFont="1" applyFill="1" applyBorder="1" applyAlignment="1">
      <alignment horizontal="center" vertical="center" wrapText="1"/>
    </xf>
    <xf numFmtId="182" fontId="1" fillId="0" borderId="2" xfId="0" applyNumberFormat="1" applyFon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 wrapText="1"/>
    </xf>
    <xf numFmtId="176" fontId="4" fillId="4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3" fillId="4" borderId="2" xfId="5" applyNumberFormat="1" applyFont="1" applyFill="1" applyBorder="1" applyAlignment="1">
      <alignment horizontal="left" vertical="center" wrapText="1"/>
    </xf>
    <xf numFmtId="176" fontId="14" fillId="4" borderId="1" xfId="0" applyNumberFormat="1" applyFont="1" applyFill="1" applyBorder="1" applyAlignment="1">
      <alignment horizontal="center" vertical="center" wrapText="1"/>
    </xf>
    <xf numFmtId="182" fontId="3" fillId="0" borderId="2" xfId="0" applyNumberFormat="1" applyFont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6">
    <cellStyle name="Normal 2" xfId="1"/>
    <cellStyle name="Normal 2 18 2" xfId="2"/>
    <cellStyle name="Percent 2" xfId="4"/>
    <cellStyle name="常规" xfId="0" builtinId="0"/>
    <cellStyle name="常规 2" xfId="5"/>
    <cellStyle name="样式 1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SC%20Reorder%20%20New%20POE%20Quote%20Sheet%20-%20202509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AmyLi 9.17"/>
      <sheetName val="ValueSelect"/>
      <sheetName val="Data"/>
    </sheetNames>
    <sheetDataSet>
      <sheetData sheetId="0"/>
      <sheetData sheetId="1"/>
      <sheetData sheetId="2">
        <row r="8">
          <cell r="R8">
            <v>5.8</v>
          </cell>
        </row>
        <row r="9">
          <cell r="R9">
            <v>5.8</v>
          </cell>
        </row>
        <row r="10">
          <cell r="R10">
            <v>5.45</v>
          </cell>
        </row>
        <row r="11">
          <cell r="R11">
            <v>4.9000000000000004</v>
          </cell>
        </row>
        <row r="12">
          <cell r="R12">
            <v>5.5</v>
          </cell>
        </row>
        <row r="13">
          <cell r="R13">
            <v>4.5999999999999996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L9"/>
  <sheetViews>
    <sheetView tabSelected="1" zoomScale="80" zoomScaleNormal="80" workbookViewId="0">
      <selection activeCell="G5" sqref="G5"/>
    </sheetView>
  </sheetViews>
  <sheetFormatPr defaultColWidth="9.140625" defaultRowHeight="15"/>
  <cols>
    <col min="1" max="1" width="10.140625" style="1" customWidth="1"/>
    <col min="2" max="2" width="33" style="2" customWidth="1"/>
    <col min="3" max="3" width="8.42578125" style="2" customWidth="1"/>
    <col min="4" max="4" width="13.85546875" style="2" customWidth="1"/>
    <col min="5" max="5" width="25.5703125" style="2" customWidth="1"/>
    <col min="6" max="6" width="10" style="2" customWidth="1"/>
    <col min="7" max="7" width="13.85546875" style="2" customWidth="1"/>
    <col min="8" max="8" width="17.28515625" style="2" customWidth="1"/>
    <col min="9" max="9" width="19.7109375" style="2" customWidth="1"/>
    <col min="10" max="10" width="18.140625" style="2" customWidth="1"/>
    <col min="11" max="11" width="16.42578125" style="3" customWidth="1"/>
    <col min="12" max="12" width="13.42578125" style="2" customWidth="1"/>
    <col min="13" max="17" width="21.7109375" style="2" customWidth="1"/>
    <col min="18" max="18" width="20.28515625" style="2" customWidth="1"/>
    <col min="19" max="19" width="10.28515625" style="5" customWidth="1"/>
    <col min="20" max="21" width="9.28515625" style="2" customWidth="1"/>
    <col min="22" max="27" width="9.28515625" style="73" customWidth="1"/>
    <col min="28" max="28" width="9.28515625" style="74" customWidth="1"/>
    <col min="29" max="29" width="9.28515625" style="75" customWidth="1"/>
    <col min="30" max="30" width="9.28515625" style="76" customWidth="1"/>
    <col min="31" max="31" width="9.28515625" style="74" customWidth="1"/>
    <col min="32" max="32" width="9.28515625" style="75" customWidth="1"/>
    <col min="33" max="33" width="9.28515625" style="2" customWidth="1"/>
    <col min="34" max="34" width="9.28515625" style="5" customWidth="1"/>
    <col min="35" max="35" width="9.28515625" style="2" customWidth="1"/>
    <col min="36" max="36" width="9.28515625" style="4" customWidth="1"/>
    <col min="37" max="38" width="9.28515625" style="5" customWidth="1"/>
    <col min="39" max="39" width="9.28515625" style="4" customWidth="1"/>
    <col min="40" max="40" width="9.28515625" style="5" customWidth="1"/>
    <col min="41" max="41" width="9.28515625" style="4" customWidth="1"/>
    <col min="42" max="43" width="13.7109375" style="5" customWidth="1"/>
    <col min="44" max="44" width="13.7109375" style="4" customWidth="1"/>
    <col min="45" max="47" width="13.7109375" style="5" customWidth="1"/>
    <col min="48" max="48" width="10.85546875" style="5" customWidth="1"/>
    <col min="49" max="49" width="12.140625" style="5" customWidth="1"/>
    <col min="50" max="50" width="9.140625" style="2" customWidth="1"/>
    <col min="51" max="51" width="11.28515625" style="2" customWidth="1"/>
    <col min="52" max="52" width="11.28515625" style="5" customWidth="1"/>
    <col min="53" max="53" width="11.28515625" style="2" customWidth="1"/>
    <col min="54" max="54" width="13.5703125" style="5" customWidth="1"/>
    <col min="55" max="56" width="12" style="5" customWidth="1"/>
    <col min="57" max="57" width="12" style="2" customWidth="1"/>
    <col min="58" max="58" width="9.140625" style="2"/>
    <col min="59" max="59" width="13.7109375" style="2" customWidth="1"/>
    <col min="60" max="60" width="12.85546875" style="2" customWidth="1"/>
    <col min="61" max="61" width="12.5703125" style="2" customWidth="1"/>
    <col min="62" max="62" width="15.85546875" style="2" customWidth="1"/>
    <col min="63" max="16384" width="9.140625" style="2"/>
  </cols>
  <sheetData>
    <row r="1" spans="1:64" ht="68.099999999999994" customHeight="1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2" t="s">
        <v>17</v>
      </c>
      <c r="S1" s="13" t="s">
        <v>18</v>
      </c>
      <c r="T1" s="14" t="s">
        <v>19</v>
      </c>
      <c r="U1" s="6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19" t="s">
        <v>30</v>
      </c>
      <c r="AF1" s="20" t="s">
        <v>31</v>
      </c>
      <c r="AG1" s="6" t="s">
        <v>32</v>
      </c>
      <c r="AH1" s="21" t="s">
        <v>33</v>
      </c>
      <c r="AI1" s="6" t="s">
        <v>34</v>
      </c>
      <c r="AJ1" s="22" t="s">
        <v>35</v>
      </c>
      <c r="AK1" s="23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4" t="s">
        <v>42</v>
      </c>
      <c r="AR1" s="22" t="s">
        <v>43</v>
      </c>
      <c r="AS1" s="21" t="s">
        <v>44</v>
      </c>
      <c r="AT1" s="21" t="s">
        <v>45</v>
      </c>
      <c r="AU1" s="25" t="s">
        <v>46</v>
      </c>
      <c r="AV1" s="26" t="s">
        <v>47</v>
      </c>
      <c r="AW1" s="27" t="s">
        <v>48</v>
      </c>
      <c r="AX1" s="28" t="s">
        <v>49</v>
      </c>
      <c r="AY1" s="26" t="s">
        <v>50</v>
      </c>
      <c r="AZ1" s="29" t="s">
        <v>51</v>
      </c>
      <c r="BA1" s="6" t="s">
        <v>52</v>
      </c>
      <c r="BB1" s="21" t="s">
        <v>53</v>
      </c>
      <c r="BC1" s="21" t="s">
        <v>54</v>
      </c>
      <c r="BD1" s="21" t="s">
        <v>55</v>
      </c>
      <c r="BE1" s="30" t="s">
        <v>56</v>
      </c>
      <c r="BF1" s="31" t="s">
        <v>57</v>
      </c>
      <c r="BG1" s="31" t="s">
        <v>58</v>
      </c>
      <c r="BH1" s="32" t="s">
        <v>59</v>
      </c>
      <c r="BI1" s="32" t="s">
        <v>60</v>
      </c>
      <c r="BJ1" s="32" t="s">
        <v>61</v>
      </c>
    </row>
    <row r="2" spans="1:64" customFormat="1" ht="99.95" customHeight="1">
      <c r="A2" s="33">
        <v>5</v>
      </c>
      <c r="B2" s="33"/>
      <c r="C2" s="33"/>
      <c r="D2" s="34" t="s">
        <v>76</v>
      </c>
      <c r="E2" s="33"/>
      <c r="F2" s="35" t="s">
        <v>63</v>
      </c>
      <c r="G2" s="36" t="s">
        <v>77</v>
      </c>
      <c r="H2" s="37" t="s">
        <v>64</v>
      </c>
      <c r="I2" s="33" t="s">
        <v>65</v>
      </c>
      <c r="J2" s="37" t="s">
        <v>78</v>
      </c>
      <c r="K2" s="38" t="s">
        <v>66</v>
      </c>
      <c r="L2" s="39" t="s">
        <v>67</v>
      </c>
      <c r="M2" s="40" t="s">
        <v>79</v>
      </c>
      <c r="N2" s="33"/>
      <c r="O2" s="35"/>
      <c r="P2" s="33" t="s">
        <v>68</v>
      </c>
      <c r="Q2" s="59" t="s">
        <v>80</v>
      </c>
      <c r="R2" s="41"/>
      <c r="S2" s="42">
        <f>'[1]AmyLi 9.17'!R8</f>
        <v>5.8</v>
      </c>
      <c r="T2" s="33" t="s">
        <v>69</v>
      </c>
      <c r="U2" s="33"/>
      <c r="V2" s="43">
        <v>40</v>
      </c>
      <c r="W2" s="43">
        <v>29</v>
      </c>
      <c r="X2" s="43">
        <v>23</v>
      </c>
      <c r="Y2" s="43">
        <v>40</v>
      </c>
      <c r="Z2" s="43">
        <v>29</v>
      </c>
      <c r="AA2" s="43">
        <v>23</v>
      </c>
      <c r="AB2" s="44">
        <v>5</v>
      </c>
      <c r="AC2" s="45">
        <v>4</v>
      </c>
      <c r="AD2" s="46">
        <f t="shared" ref="AD2:AD9" si="0">IF(Y2="","",Y2*Z2*AA2/1000000)</f>
        <v>2.6679999999999999E-2</v>
      </c>
      <c r="AE2" s="44">
        <v>63</v>
      </c>
      <c r="AF2" s="47">
        <f t="shared" ref="AF2:AF9" si="1">IF(AC2="","",AE2/AD2*AC2)</f>
        <v>9445.2773613193403</v>
      </c>
      <c r="AG2" s="48">
        <v>2200</v>
      </c>
      <c r="AH2" s="49">
        <f t="shared" ref="AH2:AH9" si="2">IF(ISERROR(AG2/AF2),"",AG2/AF2)</f>
        <v>0.23292063492063492</v>
      </c>
      <c r="AI2" s="50" t="s">
        <v>70</v>
      </c>
      <c r="AJ2" s="51">
        <f t="shared" ref="AJ2:AJ9" si="3">18.8%+30%</f>
        <v>0.48799999999999999</v>
      </c>
      <c r="AK2" s="49">
        <f t="shared" ref="AK2:AK9" si="4">IF(ISERROR(S2*AJ2),"",S2*AJ2)</f>
        <v>2.8304</v>
      </c>
      <c r="AL2" s="49">
        <f t="shared" ref="AL2:AL9" si="5">IF(ISERROR(S2+AH2+AK2),"",S2+AH2+AK2)</f>
        <v>8.863320634920635</v>
      </c>
      <c r="AM2" s="52">
        <v>0</v>
      </c>
      <c r="AN2" s="49">
        <f t="shared" ref="AN2:AN9" si="6">IF(ISERROR(AW2*AM2),"",AW2*AM2)</f>
        <v>0</v>
      </c>
      <c r="AO2" s="60">
        <v>0</v>
      </c>
      <c r="AP2" s="49">
        <f t="shared" ref="AP2:AP9" si="7">IF(ISERROR(AW2*AO2),"",AW2*AO2)</f>
        <v>0</v>
      </c>
      <c r="AQ2" s="53">
        <v>0</v>
      </c>
      <c r="AR2" s="52">
        <v>0</v>
      </c>
      <c r="AS2" s="49">
        <f t="shared" ref="AS2:AS9" si="8">IF(ISERROR(AW2*AR2),"",AW2*AR2)</f>
        <v>0</v>
      </c>
      <c r="AT2" s="49">
        <f t="shared" ref="AT2:AT9" si="9">IF(ISERROR(AN2+AP2+AS2),"",AN2+AP2+AS2)</f>
        <v>0</v>
      </c>
      <c r="AU2" s="49">
        <f t="shared" ref="AU2:AU9" si="10">IF(ISERROR(AL2+AT2),"",AL2+AT2)</f>
        <v>8.863320634920635</v>
      </c>
      <c r="AV2" s="54">
        <f t="shared" ref="AV2:AV9" si="11">IF(ISERROR((AW2-AU2)/AW2),"",(AW2-AU2)/AW2)</f>
        <v>0.22927646652864042</v>
      </c>
      <c r="AW2" s="61">
        <v>11.5</v>
      </c>
      <c r="AX2" s="55">
        <v>24.99</v>
      </c>
      <c r="AY2" s="54">
        <f t="shared" ref="AY2:AY9" si="12">IF(ISERROR((AX2-AW2)/AX2),"",(AX2-AW2)/AX2)</f>
        <v>0.5398159263705482</v>
      </c>
      <c r="AZ2" s="56"/>
      <c r="BA2" s="33">
        <v>1000</v>
      </c>
      <c r="BB2" s="49">
        <f t="shared" ref="BB2:BB9" si="13">IF(ISERROR(AU2*BA2),"",AU2*BA2)</f>
        <v>8863.3206349206357</v>
      </c>
      <c r="BC2" s="49">
        <f t="shared" ref="BC2:BC9" si="14">IF(ISERROR(AW2*BA2),"",AW2*BA2)</f>
        <v>11500</v>
      </c>
      <c r="BD2" s="49">
        <f t="shared" ref="BD2:BD9" si="15">IF(ISERROR(AX2*BA2),"",AX2*BA2)</f>
        <v>24990</v>
      </c>
      <c r="BE2" s="57">
        <f t="shared" ref="BE2:BE9" si="16">IF(V2="","",V2*W2*X2/1000000/AC2*BA2)</f>
        <v>6.67</v>
      </c>
      <c r="BF2" s="33"/>
      <c r="BG2" s="37"/>
      <c r="BH2" s="40" t="s">
        <v>81</v>
      </c>
      <c r="BI2" s="40" t="s">
        <v>82</v>
      </c>
      <c r="BJ2" s="40" t="s">
        <v>83</v>
      </c>
      <c r="BK2" s="58"/>
      <c r="BL2" s="58"/>
    </row>
    <row r="3" spans="1:64" customFormat="1" ht="99.95" customHeight="1">
      <c r="A3" s="33">
        <v>6</v>
      </c>
      <c r="B3" s="33"/>
      <c r="C3" s="33"/>
      <c r="D3" s="34" t="s">
        <v>76</v>
      </c>
      <c r="E3" s="33"/>
      <c r="F3" s="35" t="s">
        <v>63</v>
      </c>
      <c r="G3" s="36" t="s">
        <v>84</v>
      </c>
      <c r="H3" s="37" t="s">
        <v>85</v>
      </c>
      <c r="I3" s="33" t="s">
        <v>65</v>
      </c>
      <c r="J3" s="37" t="s">
        <v>86</v>
      </c>
      <c r="K3" s="38" t="s">
        <v>87</v>
      </c>
      <c r="L3" s="39" t="s">
        <v>88</v>
      </c>
      <c r="M3" s="40" t="s">
        <v>74</v>
      </c>
      <c r="N3" s="33"/>
      <c r="O3" s="35"/>
      <c r="P3" s="33" t="s">
        <v>68</v>
      </c>
      <c r="Q3" s="59" t="s">
        <v>89</v>
      </c>
      <c r="R3" s="41"/>
      <c r="S3" s="42">
        <f>'[1]AmyLi 9.17'!R9</f>
        <v>5.8</v>
      </c>
      <c r="T3" s="33" t="s">
        <v>69</v>
      </c>
      <c r="U3" s="33"/>
      <c r="V3" s="43">
        <v>40</v>
      </c>
      <c r="W3" s="43">
        <v>29</v>
      </c>
      <c r="X3" s="43">
        <v>23</v>
      </c>
      <c r="Y3" s="43">
        <v>40</v>
      </c>
      <c r="Z3" s="43">
        <v>29</v>
      </c>
      <c r="AA3" s="43">
        <v>23</v>
      </c>
      <c r="AB3" s="44">
        <v>5</v>
      </c>
      <c r="AC3" s="45">
        <v>4</v>
      </c>
      <c r="AD3" s="46">
        <f t="shared" si="0"/>
        <v>2.6679999999999999E-2</v>
      </c>
      <c r="AE3" s="44">
        <v>63</v>
      </c>
      <c r="AF3" s="47">
        <f t="shared" si="1"/>
        <v>9445.2773613193403</v>
      </c>
      <c r="AG3" s="48">
        <v>2200</v>
      </c>
      <c r="AH3" s="49">
        <f t="shared" si="2"/>
        <v>0.23292063492063492</v>
      </c>
      <c r="AI3" s="50" t="s">
        <v>70</v>
      </c>
      <c r="AJ3" s="51">
        <f t="shared" si="3"/>
        <v>0.48799999999999999</v>
      </c>
      <c r="AK3" s="49">
        <f t="shared" si="4"/>
        <v>2.8304</v>
      </c>
      <c r="AL3" s="49">
        <f t="shared" si="5"/>
        <v>8.863320634920635</v>
      </c>
      <c r="AM3" s="52">
        <v>0</v>
      </c>
      <c r="AN3" s="49">
        <f t="shared" si="6"/>
        <v>0</v>
      </c>
      <c r="AO3" s="60">
        <v>0</v>
      </c>
      <c r="AP3" s="49">
        <f t="shared" si="7"/>
        <v>0</v>
      </c>
      <c r="AQ3" s="53">
        <v>0</v>
      </c>
      <c r="AR3" s="52">
        <v>0</v>
      </c>
      <c r="AS3" s="49">
        <f t="shared" si="8"/>
        <v>0</v>
      </c>
      <c r="AT3" s="49">
        <f t="shared" si="9"/>
        <v>0</v>
      </c>
      <c r="AU3" s="49">
        <f t="shared" si="10"/>
        <v>8.863320634920635</v>
      </c>
      <c r="AV3" s="54">
        <f t="shared" si="11"/>
        <v>0.22927646652864042</v>
      </c>
      <c r="AW3" s="61">
        <v>11.5</v>
      </c>
      <c r="AX3" s="55">
        <v>24.99</v>
      </c>
      <c r="AY3" s="54">
        <f t="shared" si="12"/>
        <v>0.5398159263705482</v>
      </c>
      <c r="AZ3" s="56"/>
      <c r="BA3" s="33">
        <v>1000</v>
      </c>
      <c r="BB3" s="49">
        <f t="shared" si="13"/>
        <v>8863.3206349206357</v>
      </c>
      <c r="BC3" s="49">
        <f t="shared" si="14"/>
        <v>11500</v>
      </c>
      <c r="BD3" s="49">
        <f t="shared" si="15"/>
        <v>24990</v>
      </c>
      <c r="BE3" s="57">
        <f t="shared" si="16"/>
        <v>6.67</v>
      </c>
      <c r="BF3" s="33"/>
      <c r="BG3" s="37"/>
      <c r="BH3" s="40" t="s">
        <v>71</v>
      </c>
      <c r="BI3" s="40" t="s">
        <v>90</v>
      </c>
      <c r="BJ3" s="40" t="s">
        <v>75</v>
      </c>
      <c r="BK3" s="58"/>
      <c r="BL3" s="58"/>
    </row>
    <row r="4" spans="1:64" customFormat="1" ht="99.95" customHeight="1">
      <c r="A4" s="33">
        <v>7</v>
      </c>
      <c r="B4" s="33"/>
      <c r="C4" s="33"/>
      <c r="D4" s="34" t="s">
        <v>73</v>
      </c>
      <c r="E4" s="33" t="s">
        <v>62</v>
      </c>
      <c r="F4" s="35" t="s">
        <v>63</v>
      </c>
      <c r="G4" s="36" t="s">
        <v>91</v>
      </c>
      <c r="H4" s="37" t="s">
        <v>64</v>
      </c>
      <c r="I4" s="33" t="s">
        <v>65</v>
      </c>
      <c r="J4" s="37" t="s">
        <v>92</v>
      </c>
      <c r="K4" s="38" t="s">
        <v>66</v>
      </c>
      <c r="L4" s="39" t="s">
        <v>93</v>
      </c>
      <c r="M4" s="40" t="s">
        <v>94</v>
      </c>
      <c r="N4" s="33"/>
      <c r="O4" s="35"/>
      <c r="P4" s="33" t="s">
        <v>68</v>
      </c>
      <c r="Q4" s="59" t="s">
        <v>95</v>
      </c>
      <c r="R4" s="41"/>
      <c r="S4" s="42">
        <f>'[1]AmyLi 9.17'!R10</f>
        <v>5.45</v>
      </c>
      <c r="T4" s="33" t="s">
        <v>69</v>
      </c>
      <c r="U4" s="33"/>
      <c r="V4" s="43">
        <v>40</v>
      </c>
      <c r="W4" s="43">
        <v>29</v>
      </c>
      <c r="X4" s="43">
        <v>25</v>
      </c>
      <c r="Y4" s="43">
        <v>40</v>
      </c>
      <c r="Z4" s="43">
        <v>29</v>
      </c>
      <c r="AA4" s="43">
        <v>25</v>
      </c>
      <c r="AB4" s="44">
        <v>5</v>
      </c>
      <c r="AC4" s="45">
        <v>4</v>
      </c>
      <c r="AD4" s="46">
        <f t="shared" si="0"/>
        <v>2.9000000000000001E-2</v>
      </c>
      <c r="AE4" s="44">
        <v>63</v>
      </c>
      <c r="AF4" s="47">
        <f t="shared" si="1"/>
        <v>8689.6551724137935</v>
      </c>
      <c r="AG4" s="48">
        <v>2200</v>
      </c>
      <c r="AH4" s="49">
        <f t="shared" si="2"/>
        <v>0.25317460317460316</v>
      </c>
      <c r="AI4" s="50" t="s">
        <v>70</v>
      </c>
      <c r="AJ4" s="51">
        <f t="shared" si="3"/>
        <v>0.48799999999999999</v>
      </c>
      <c r="AK4" s="49">
        <f t="shared" si="4"/>
        <v>2.6596000000000002</v>
      </c>
      <c r="AL4" s="49">
        <f t="shared" si="5"/>
        <v>8.3627746031746035</v>
      </c>
      <c r="AM4" s="52">
        <v>0</v>
      </c>
      <c r="AN4" s="49">
        <f t="shared" si="6"/>
        <v>0</v>
      </c>
      <c r="AO4" s="52">
        <v>0.06</v>
      </c>
      <c r="AP4" s="49">
        <f t="shared" si="7"/>
        <v>0.70499999999999996</v>
      </c>
      <c r="AQ4" s="53">
        <v>0</v>
      </c>
      <c r="AR4" s="52">
        <v>0</v>
      </c>
      <c r="AS4" s="49">
        <f t="shared" si="8"/>
        <v>0</v>
      </c>
      <c r="AT4" s="49">
        <f t="shared" si="9"/>
        <v>0.70499999999999996</v>
      </c>
      <c r="AU4" s="49">
        <f t="shared" si="10"/>
        <v>9.0677746031746036</v>
      </c>
      <c r="AV4" s="54">
        <f t="shared" si="11"/>
        <v>0.22827450185748055</v>
      </c>
      <c r="AW4" s="61">
        <v>11.75</v>
      </c>
      <c r="AX4" s="55">
        <v>24.99</v>
      </c>
      <c r="AY4" s="54">
        <f t="shared" si="12"/>
        <v>0.5298119247699079</v>
      </c>
      <c r="AZ4" s="56"/>
      <c r="BA4" s="33">
        <v>1000</v>
      </c>
      <c r="BB4" s="49">
        <f t="shared" si="13"/>
        <v>9067.7746031746028</v>
      </c>
      <c r="BC4" s="49">
        <f t="shared" si="14"/>
        <v>11750</v>
      </c>
      <c r="BD4" s="49">
        <f t="shared" si="15"/>
        <v>24990</v>
      </c>
      <c r="BE4" s="57">
        <f t="shared" si="16"/>
        <v>7.25</v>
      </c>
      <c r="BF4" s="33"/>
      <c r="BG4" s="33"/>
      <c r="BH4" s="40" t="s">
        <v>71</v>
      </c>
      <c r="BI4" s="40" t="s">
        <v>90</v>
      </c>
      <c r="BJ4" s="40" t="s">
        <v>75</v>
      </c>
      <c r="BK4" s="58"/>
      <c r="BL4" s="58"/>
    </row>
    <row r="5" spans="1:64" ht="99.95" customHeight="1">
      <c r="A5" s="35">
        <v>8</v>
      </c>
      <c r="B5" s="35"/>
      <c r="C5" s="35"/>
      <c r="D5" s="34" t="s">
        <v>96</v>
      </c>
      <c r="E5" s="33" t="s">
        <v>97</v>
      </c>
      <c r="F5" s="35" t="s">
        <v>63</v>
      </c>
      <c r="G5" s="62" t="s">
        <v>98</v>
      </c>
      <c r="H5" s="37" t="s">
        <v>64</v>
      </c>
      <c r="I5" s="33" t="s">
        <v>65</v>
      </c>
      <c r="J5" s="37" t="s">
        <v>99</v>
      </c>
      <c r="K5" s="38" t="s">
        <v>66</v>
      </c>
      <c r="L5" s="39" t="s">
        <v>67</v>
      </c>
      <c r="M5" s="33" t="s">
        <v>100</v>
      </c>
      <c r="N5" s="35"/>
      <c r="O5" s="35"/>
      <c r="P5" s="33" t="s">
        <v>68</v>
      </c>
      <c r="Q5" s="59" t="s">
        <v>101</v>
      </c>
      <c r="R5" s="41"/>
      <c r="S5" s="63">
        <f>'[1]AmyLi 9.17'!R11</f>
        <v>4.9000000000000004</v>
      </c>
      <c r="T5" s="33" t="s">
        <v>69</v>
      </c>
      <c r="U5" s="33"/>
      <c r="V5" s="64">
        <v>40</v>
      </c>
      <c r="W5" s="64">
        <v>29</v>
      </c>
      <c r="X5" s="43">
        <v>25</v>
      </c>
      <c r="Y5" s="64">
        <v>40</v>
      </c>
      <c r="Z5" s="64">
        <v>29</v>
      </c>
      <c r="AA5" s="43">
        <v>25</v>
      </c>
      <c r="AB5" s="44">
        <v>5</v>
      </c>
      <c r="AC5" s="45">
        <v>4</v>
      </c>
      <c r="AD5" s="46">
        <f t="shared" si="0"/>
        <v>2.9000000000000001E-2</v>
      </c>
      <c r="AE5" s="44">
        <v>63</v>
      </c>
      <c r="AF5" s="47">
        <f t="shared" si="1"/>
        <v>8689.6551724137935</v>
      </c>
      <c r="AG5" s="48">
        <v>2200</v>
      </c>
      <c r="AH5" s="49">
        <f t="shared" si="2"/>
        <v>0.25317460317460316</v>
      </c>
      <c r="AI5" s="50" t="s">
        <v>70</v>
      </c>
      <c r="AJ5" s="51">
        <f t="shared" si="3"/>
        <v>0.48799999999999999</v>
      </c>
      <c r="AK5" s="49">
        <f t="shared" si="4"/>
        <v>2.3912</v>
      </c>
      <c r="AL5" s="49">
        <f t="shared" si="5"/>
        <v>7.5443746031746031</v>
      </c>
      <c r="AM5" s="52">
        <v>0</v>
      </c>
      <c r="AN5" s="49">
        <f t="shared" si="6"/>
        <v>0</v>
      </c>
      <c r="AO5" s="65">
        <v>0.05</v>
      </c>
      <c r="AP5" s="49">
        <f t="shared" si="7"/>
        <v>0.54</v>
      </c>
      <c r="AQ5" s="53">
        <v>0</v>
      </c>
      <c r="AR5" s="52">
        <v>0</v>
      </c>
      <c r="AS5" s="49">
        <f t="shared" si="8"/>
        <v>0</v>
      </c>
      <c r="AT5" s="49">
        <f t="shared" si="9"/>
        <v>0.54</v>
      </c>
      <c r="AU5" s="49">
        <f t="shared" si="10"/>
        <v>8.0843746031746022</v>
      </c>
      <c r="AV5" s="54">
        <f t="shared" si="11"/>
        <v>0.2514467960023517</v>
      </c>
      <c r="AW5" s="66">
        <v>10.8</v>
      </c>
      <c r="AX5" s="56">
        <v>24.99</v>
      </c>
      <c r="AY5" s="54">
        <f t="shared" si="12"/>
        <v>0.56782713085234093</v>
      </c>
      <c r="AZ5" s="56"/>
      <c r="BA5" s="33">
        <v>1000</v>
      </c>
      <c r="BB5" s="49">
        <f t="shared" si="13"/>
        <v>8084.3746031746023</v>
      </c>
      <c r="BC5" s="49">
        <f t="shared" si="14"/>
        <v>10800</v>
      </c>
      <c r="BD5" s="49">
        <f t="shared" si="15"/>
        <v>24990</v>
      </c>
      <c r="BE5" s="57">
        <f t="shared" si="16"/>
        <v>7.25</v>
      </c>
      <c r="BF5" s="35"/>
      <c r="BG5" s="33"/>
      <c r="BH5" s="40" t="s">
        <v>71</v>
      </c>
      <c r="BI5" s="40" t="s">
        <v>72</v>
      </c>
      <c r="BJ5" s="40" t="s">
        <v>75</v>
      </c>
      <c r="BK5" s="67"/>
      <c r="BL5" s="67"/>
    </row>
    <row r="6" spans="1:64" ht="99.95" customHeight="1">
      <c r="A6" s="35"/>
      <c r="B6" s="35"/>
      <c r="C6" s="35"/>
      <c r="D6" s="34" t="s">
        <v>96</v>
      </c>
      <c r="E6" s="33" t="s">
        <v>97</v>
      </c>
      <c r="F6" s="35" t="s">
        <v>63</v>
      </c>
      <c r="G6" s="68" t="s">
        <v>102</v>
      </c>
      <c r="H6" s="37" t="s">
        <v>64</v>
      </c>
      <c r="I6" s="33" t="s">
        <v>65</v>
      </c>
      <c r="J6" s="69" t="s">
        <v>103</v>
      </c>
      <c r="K6" s="38" t="s">
        <v>87</v>
      </c>
      <c r="L6" s="39" t="s">
        <v>67</v>
      </c>
      <c r="M6" s="33" t="s">
        <v>104</v>
      </c>
      <c r="N6" s="35"/>
      <c r="O6" s="35"/>
      <c r="P6" s="33"/>
      <c r="Q6" s="59" t="s">
        <v>105</v>
      </c>
      <c r="R6" s="41"/>
      <c r="S6" s="63"/>
      <c r="T6" s="33" t="s">
        <v>69</v>
      </c>
      <c r="U6" s="33"/>
      <c r="V6" s="64">
        <v>40</v>
      </c>
      <c r="W6" s="64">
        <v>29</v>
      </c>
      <c r="X6" s="43">
        <v>25</v>
      </c>
      <c r="Y6" s="64">
        <v>40</v>
      </c>
      <c r="Z6" s="64">
        <v>29</v>
      </c>
      <c r="AA6" s="43">
        <v>25</v>
      </c>
      <c r="AB6" s="44">
        <v>5</v>
      </c>
      <c r="AC6" s="45">
        <v>4</v>
      </c>
      <c r="AD6" s="46">
        <f t="shared" si="0"/>
        <v>2.9000000000000001E-2</v>
      </c>
      <c r="AE6" s="44">
        <v>63</v>
      </c>
      <c r="AF6" s="47">
        <f t="shared" si="1"/>
        <v>8689.6551724137935</v>
      </c>
      <c r="AG6" s="48">
        <v>2200</v>
      </c>
      <c r="AH6" s="49">
        <f t="shared" si="2"/>
        <v>0.25317460317460316</v>
      </c>
      <c r="AI6" s="50" t="s">
        <v>70</v>
      </c>
      <c r="AJ6" s="51">
        <f t="shared" si="3"/>
        <v>0.48799999999999999</v>
      </c>
      <c r="AK6" s="49">
        <f t="shared" si="4"/>
        <v>0</v>
      </c>
      <c r="AL6" s="49">
        <f t="shared" si="5"/>
        <v>0.25317460317460316</v>
      </c>
      <c r="AM6" s="52">
        <v>0</v>
      </c>
      <c r="AN6" s="49">
        <f t="shared" si="6"/>
        <v>0</v>
      </c>
      <c r="AO6" s="65">
        <v>0</v>
      </c>
      <c r="AP6" s="49">
        <f t="shared" si="7"/>
        <v>0</v>
      </c>
      <c r="AQ6" s="53">
        <v>0</v>
      </c>
      <c r="AR6" s="52">
        <v>0</v>
      </c>
      <c r="AS6" s="49">
        <f t="shared" si="8"/>
        <v>0</v>
      </c>
      <c r="AT6" s="49">
        <f t="shared" ref="AT6" si="17">IF(ISERROR(AN6+AP6+AS6),"",AN6+AP6+AS6)</f>
        <v>0</v>
      </c>
      <c r="AU6" s="49">
        <f t="shared" ref="AU6" si="18">IF(ISERROR(AL6+AT6),"",AL6+AT6)</f>
        <v>0.25317460317460316</v>
      </c>
      <c r="AV6" s="54" t="str">
        <f t="shared" si="11"/>
        <v/>
      </c>
      <c r="AW6" s="66"/>
      <c r="AX6" s="56"/>
      <c r="AY6" s="54" t="str">
        <f t="shared" si="12"/>
        <v/>
      </c>
      <c r="AZ6" s="56"/>
      <c r="BA6" s="33"/>
      <c r="BB6" s="49"/>
      <c r="BC6" s="49"/>
      <c r="BD6" s="49"/>
      <c r="BE6" s="57"/>
      <c r="BF6" s="35"/>
      <c r="BG6" s="33"/>
      <c r="BH6" s="40"/>
      <c r="BI6" s="40"/>
      <c r="BJ6" s="40"/>
      <c r="BK6" s="67"/>
      <c r="BL6" s="67"/>
    </row>
    <row r="7" spans="1:64" ht="99.95" customHeight="1">
      <c r="A7" s="35">
        <v>9</v>
      </c>
      <c r="B7" s="35"/>
      <c r="C7" s="35"/>
      <c r="D7" s="34" t="s">
        <v>73</v>
      </c>
      <c r="E7" s="33" t="s">
        <v>62</v>
      </c>
      <c r="F7" s="35" t="s">
        <v>63</v>
      </c>
      <c r="G7" s="36" t="s">
        <v>106</v>
      </c>
      <c r="H7" s="37" t="s">
        <v>64</v>
      </c>
      <c r="I7" s="33" t="s">
        <v>65</v>
      </c>
      <c r="J7" s="37" t="s">
        <v>107</v>
      </c>
      <c r="K7" s="38" t="s">
        <v>66</v>
      </c>
      <c r="L7" s="39" t="s">
        <v>67</v>
      </c>
      <c r="M7" s="40" t="s">
        <v>108</v>
      </c>
      <c r="N7" s="35"/>
      <c r="O7" s="35"/>
      <c r="P7" s="33" t="s">
        <v>68</v>
      </c>
      <c r="Q7" s="59" t="s">
        <v>109</v>
      </c>
      <c r="R7" s="41"/>
      <c r="S7" s="63">
        <f>'[1]AmyLi 9.17'!R12</f>
        <v>5.5</v>
      </c>
      <c r="T7" s="33" t="s">
        <v>69</v>
      </c>
      <c r="U7" s="33"/>
      <c r="V7" s="43">
        <v>40</v>
      </c>
      <c r="W7" s="43">
        <v>29</v>
      </c>
      <c r="X7" s="43">
        <v>20</v>
      </c>
      <c r="Y7" s="43">
        <v>40</v>
      </c>
      <c r="Z7" s="43">
        <v>29</v>
      </c>
      <c r="AA7" s="43">
        <v>20</v>
      </c>
      <c r="AB7" s="44">
        <v>5</v>
      </c>
      <c r="AC7" s="45">
        <v>4</v>
      </c>
      <c r="AD7" s="46">
        <f t="shared" si="0"/>
        <v>2.3199999999999998E-2</v>
      </c>
      <c r="AE7" s="44">
        <v>63</v>
      </c>
      <c r="AF7" s="47">
        <f t="shared" si="1"/>
        <v>10862.068965517243</v>
      </c>
      <c r="AG7" s="48">
        <v>2200</v>
      </c>
      <c r="AH7" s="49">
        <f t="shared" si="2"/>
        <v>0.20253968253968252</v>
      </c>
      <c r="AI7" s="50" t="s">
        <v>70</v>
      </c>
      <c r="AJ7" s="51">
        <f t="shared" si="3"/>
        <v>0.48799999999999999</v>
      </c>
      <c r="AK7" s="49">
        <f t="shared" si="4"/>
        <v>2.6840000000000002</v>
      </c>
      <c r="AL7" s="49">
        <f t="shared" si="5"/>
        <v>8.3865396825396825</v>
      </c>
      <c r="AM7" s="52">
        <v>0</v>
      </c>
      <c r="AN7" s="49">
        <f t="shared" si="6"/>
        <v>0</v>
      </c>
      <c r="AO7" s="65">
        <v>0.06</v>
      </c>
      <c r="AP7" s="49">
        <f t="shared" si="7"/>
        <v>0.70499999999999996</v>
      </c>
      <c r="AQ7" s="53">
        <v>0</v>
      </c>
      <c r="AR7" s="52">
        <v>0</v>
      </c>
      <c r="AS7" s="49">
        <f t="shared" si="8"/>
        <v>0</v>
      </c>
      <c r="AT7" s="49">
        <f t="shared" si="9"/>
        <v>0.70499999999999996</v>
      </c>
      <c r="AU7" s="49">
        <f t="shared" si="10"/>
        <v>9.0915396825396826</v>
      </c>
      <c r="AV7" s="54">
        <f t="shared" si="11"/>
        <v>0.22625194191151637</v>
      </c>
      <c r="AW7" s="66">
        <v>11.75</v>
      </c>
      <c r="AX7" s="56">
        <v>24.99</v>
      </c>
      <c r="AY7" s="54">
        <f t="shared" si="12"/>
        <v>0.5298119247699079</v>
      </c>
      <c r="AZ7" s="56"/>
      <c r="BA7" s="33">
        <v>1000</v>
      </c>
      <c r="BB7" s="49">
        <f t="shared" si="13"/>
        <v>9091.539682539682</v>
      </c>
      <c r="BC7" s="49">
        <f t="shared" si="14"/>
        <v>11750</v>
      </c>
      <c r="BD7" s="49">
        <f t="shared" si="15"/>
        <v>24990</v>
      </c>
      <c r="BE7" s="57">
        <f t="shared" si="16"/>
        <v>5.8</v>
      </c>
      <c r="BF7" s="35"/>
      <c r="BG7" s="33"/>
      <c r="BH7" s="40" t="s">
        <v>71</v>
      </c>
      <c r="BI7" s="40" t="s">
        <v>72</v>
      </c>
      <c r="BJ7" s="40" t="s">
        <v>110</v>
      </c>
      <c r="BK7" s="67"/>
      <c r="BL7" s="67"/>
    </row>
    <row r="8" spans="1:64" ht="99.95" customHeight="1">
      <c r="A8" s="35">
        <v>10</v>
      </c>
      <c r="B8" s="35"/>
      <c r="C8" s="35"/>
      <c r="D8" s="34" t="s">
        <v>73</v>
      </c>
      <c r="E8" s="33" t="s">
        <v>62</v>
      </c>
      <c r="F8" s="35" t="s">
        <v>63</v>
      </c>
      <c r="G8" s="36" t="s">
        <v>111</v>
      </c>
      <c r="H8" s="37" t="s">
        <v>64</v>
      </c>
      <c r="I8" s="33" t="s">
        <v>65</v>
      </c>
      <c r="J8" s="37" t="s">
        <v>112</v>
      </c>
      <c r="K8" s="38" t="s">
        <v>66</v>
      </c>
      <c r="L8" s="39" t="s">
        <v>67</v>
      </c>
      <c r="M8" s="40" t="s">
        <v>113</v>
      </c>
      <c r="N8" s="35"/>
      <c r="O8" s="35"/>
      <c r="P8" s="33" t="s">
        <v>68</v>
      </c>
      <c r="Q8" s="59" t="s">
        <v>114</v>
      </c>
      <c r="R8" s="41"/>
      <c r="S8" s="63">
        <f>'[1]AmyLi 9.17'!R13</f>
        <v>4.5999999999999996</v>
      </c>
      <c r="T8" s="33" t="s">
        <v>69</v>
      </c>
      <c r="U8" s="33"/>
      <c r="V8" s="43">
        <v>40</v>
      </c>
      <c r="W8" s="43">
        <v>29</v>
      </c>
      <c r="X8" s="43">
        <v>22</v>
      </c>
      <c r="Y8" s="43">
        <v>40</v>
      </c>
      <c r="Z8" s="43">
        <v>29</v>
      </c>
      <c r="AA8" s="43">
        <v>22</v>
      </c>
      <c r="AB8" s="44">
        <v>5</v>
      </c>
      <c r="AC8" s="45">
        <v>4</v>
      </c>
      <c r="AD8" s="46">
        <f t="shared" si="0"/>
        <v>2.5520000000000001E-2</v>
      </c>
      <c r="AE8" s="44">
        <v>63</v>
      </c>
      <c r="AF8" s="47">
        <f t="shared" si="1"/>
        <v>9874.6081504702197</v>
      </c>
      <c r="AG8" s="48">
        <v>2200</v>
      </c>
      <c r="AH8" s="49">
        <f t="shared" si="2"/>
        <v>0.22279365079365079</v>
      </c>
      <c r="AI8" s="50" t="s">
        <v>70</v>
      </c>
      <c r="AJ8" s="51">
        <f t="shared" si="3"/>
        <v>0.48799999999999999</v>
      </c>
      <c r="AK8" s="49">
        <f t="shared" si="4"/>
        <v>2.2447999999999997</v>
      </c>
      <c r="AL8" s="49">
        <f t="shared" si="5"/>
        <v>7.0675936507936505</v>
      </c>
      <c r="AM8" s="52">
        <v>0</v>
      </c>
      <c r="AN8" s="49">
        <f t="shared" si="6"/>
        <v>0</v>
      </c>
      <c r="AO8" s="65">
        <v>0.06</v>
      </c>
      <c r="AP8" s="49">
        <f t="shared" si="7"/>
        <v>0.6</v>
      </c>
      <c r="AQ8" s="53">
        <v>0</v>
      </c>
      <c r="AR8" s="52">
        <v>0</v>
      </c>
      <c r="AS8" s="49">
        <f t="shared" si="8"/>
        <v>0</v>
      </c>
      <c r="AT8" s="49">
        <f t="shared" si="9"/>
        <v>0.6</v>
      </c>
      <c r="AU8" s="49">
        <f t="shared" si="10"/>
        <v>7.6675936507936502</v>
      </c>
      <c r="AV8" s="54">
        <f t="shared" si="11"/>
        <v>0.23324063492063499</v>
      </c>
      <c r="AW8" s="66">
        <v>10</v>
      </c>
      <c r="AX8" s="56">
        <v>24.99</v>
      </c>
      <c r="AY8" s="54">
        <f t="shared" si="12"/>
        <v>0.59983993597438978</v>
      </c>
      <c r="AZ8" s="56"/>
      <c r="BA8" s="33">
        <v>1000</v>
      </c>
      <c r="BB8" s="49">
        <f t="shared" si="13"/>
        <v>7667.5936507936503</v>
      </c>
      <c r="BC8" s="49">
        <f t="shared" si="14"/>
        <v>10000</v>
      </c>
      <c r="BD8" s="49">
        <f t="shared" si="15"/>
        <v>24990</v>
      </c>
      <c r="BE8" s="57">
        <f t="shared" si="16"/>
        <v>6.38</v>
      </c>
      <c r="BF8" s="35"/>
      <c r="BG8" s="33"/>
      <c r="BH8" s="40" t="s">
        <v>71</v>
      </c>
      <c r="BI8" s="40" t="s">
        <v>90</v>
      </c>
      <c r="BJ8" s="40" t="s">
        <v>115</v>
      </c>
      <c r="BK8" s="67"/>
      <c r="BL8" s="67"/>
    </row>
    <row r="9" spans="1:64" ht="99.95" customHeight="1">
      <c r="A9" s="35">
        <v>11</v>
      </c>
      <c r="B9" s="35"/>
      <c r="C9" s="35"/>
      <c r="D9" s="34" t="s">
        <v>116</v>
      </c>
      <c r="E9" s="33" t="s">
        <v>97</v>
      </c>
      <c r="F9" s="35" t="s">
        <v>63</v>
      </c>
      <c r="G9" s="36" t="s">
        <v>117</v>
      </c>
      <c r="H9" s="37" t="s">
        <v>85</v>
      </c>
      <c r="I9" s="33" t="s">
        <v>65</v>
      </c>
      <c r="J9" s="70" t="s">
        <v>118</v>
      </c>
      <c r="K9" s="38" t="s">
        <v>119</v>
      </c>
      <c r="L9" s="39" t="s">
        <v>67</v>
      </c>
      <c r="M9" s="40" t="s">
        <v>120</v>
      </c>
      <c r="N9" s="35"/>
      <c r="O9" s="35"/>
      <c r="P9" s="33" t="s">
        <v>68</v>
      </c>
      <c r="Q9" s="59" t="s">
        <v>121</v>
      </c>
      <c r="R9" s="41"/>
      <c r="S9" s="71">
        <v>4.1500000000000004</v>
      </c>
      <c r="T9" s="33" t="s">
        <v>69</v>
      </c>
      <c r="U9" s="33"/>
      <c r="V9" s="72">
        <v>33</v>
      </c>
      <c r="W9" s="72">
        <v>29</v>
      </c>
      <c r="X9" s="72">
        <v>22</v>
      </c>
      <c r="Y9" s="72">
        <v>33</v>
      </c>
      <c r="Z9" s="72">
        <v>29</v>
      </c>
      <c r="AA9" s="72">
        <v>22</v>
      </c>
      <c r="AB9" s="44">
        <v>5</v>
      </c>
      <c r="AC9" s="45">
        <v>4</v>
      </c>
      <c r="AD9" s="46">
        <f t="shared" si="0"/>
        <v>2.1054E-2</v>
      </c>
      <c r="AE9" s="44">
        <v>63</v>
      </c>
      <c r="AF9" s="47">
        <f t="shared" si="1"/>
        <v>11969.222000569964</v>
      </c>
      <c r="AG9" s="48">
        <v>2200</v>
      </c>
      <c r="AH9" s="49">
        <f t="shared" si="2"/>
        <v>0.18380476190476189</v>
      </c>
      <c r="AI9" s="50" t="s">
        <v>70</v>
      </c>
      <c r="AJ9" s="51">
        <f t="shared" si="3"/>
        <v>0.48799999999999999</v>
      </c>
      <c r="AK9" s="49">
        <f t="shared" si="4"/>
        <v>2.0252000000000003</v>
      </c>
      <c r="AL9" s="49">
        <f t="shared" si="5"/>
        <v>6.359004761904762</v>
      </c>
      <c r="AM9" s="52">
        <v>0</v>
      </c>
      <c r="AN9" s="49">
        <f t="shared" si="6"/>
        <v>0</v>
      </c>
      <c r="AO9" s="65">
        <v>0.05</v>
      </c>
      <c r="AP9" s="49">
        <f t="shared" si="7"/>
        <v>0.45999999999999996</v>
      </c>
      <c r="AQ9" s="53">
        <v>0</v>
      </c>
      <c r="AR9" s="52">
        <v>0</v>
      </c>
      <c r="AS9" s="49">
        <f t="shared" si="8"/>
        <v>0</v>
      </c>
      <c r="AT9" s="49">
        <f t="shared" si="9"/>
        <v>0.45999999999999996</v>
      </c>
      <c r="AU9" s="49">
        <f t="shared" si="10"/>
        <v>6.819004761904762</v>
      </c>
      <c r="AV9" s="54">
        <f t="shared" si="11"/>
        <v>0.25880383022774323</v>
      </c>
      <c r="AW9" s="66">
        <v>9.1999999999999993</v>
      </c>
      <c r="AX9" s="56">
        <v>19.989999999999998</v>
      </c>
      <c r="AY9" s="54">
        <f t="shared" si="12"/>
        <v>0.53976988494247125</v>
      </c>
      <c r="AZ9" s="56"/>
      <c r="BA9" s="33">
        <v>1000</v>
      </c>
      <c r="BB9" s="49">
        <f t="shared" si="13"/>
        <v>6819.0047619047618</v>
      </c>
      <c r="BC9" s="49">
        <f t="shared" si="14"/>
        <v>9200</v>
      </c>
      <c r="BD9" s="49">
        <f t="shared" si="15"/>
        <v>19990</v>
      </c>
      <c r="BE9" s="57">
        <f t="shared" si="16"/>
        <v>5.2634999999999996</v>
      </c>
      <c r="BF9" s="35"/>
      <c r="BG9" s="33"/>
      <c r="BH9" s="40" t="s">
        <v>71</v>
      </c>
      <c r="BI9" s="40" t="s">
        <v>72</v>
      </c>
      <c r="BJ9" s="40" t="s">
        <v>122</v>
      </c>
      <c r="BK9" s="67"/>
      <c r="BL9" s="67"/>
    </row>
  </sheetData>
  <sheetProtection insertRows="0" deleteRows="0" sort="0"/>
  <protectedRanges>
    <protectedRange sqref="R2:U9 H2:I9 P2:P9 L10:N225 P10:AW225 N2:N9 BE2:BE9 AX5:AX9 A2:C9 E2:F9 AD2:AF9 A10:J225 AH2:AH9 AK2:AV9 AY2:AY9" name="Range1"/>
    <protectedRange sqref="AB2:AB9" name="Range1_2"/>
    <protectedRange sqref="AG2:AG9" name="Range1_3"/>
    <protectedRange sqref="AI2:AJ9" name="Range1_4"/>
    <protectedRange sqref="AX2:AX4" name="Range1_5"/>
    <protectedRange sqref="K2:K252" name="Range1_1"/>
    <protectedRange sqref="AZ2:AZ247" name="Range1_7"/>
    <protectedRange sqref="O2:O247" name="Range1_8"/>
    <protectedRange sqref="J8 J2:J3" name="Range1_10"/>
    <protectedRange sqref="J4:J6" name="Range1_5_1"/>
    <protectedRange sqref="J7 J9" name="Range1_8_1"/>
    <protectedRange sqref="G2:G4 G6:G9" name="Range1_11"/>
    <protectedRange sqref="D2:D9" name="Range1_12"/>
    <protectedRange sqref="M2:M4 M7:M9" name="Range1_13"/>
    <protectedRange sqref="L2:L9" name="Range1_14"/>
    <protectedRange sqref="V7:X9" name="Range1_2_1"/>
    <protectedRange sqref="V2:X3" name="Range1_2_1_1"/>
    <protectedRange sqref="V4:X6" name="Range1_2_2"/>
    <protectedRange sqref="Y7:AA9" name="Range1_2_3"/>
    <protectedRange sqref="Y2:AA3" name="Range1_2_1_2"/>
    <protectedRange sqref="Y4:AA6" name="Range1_2_2_1"/>
    <protectedRange sqref="BA2:BA9" name="Range1_6_1"/>
    <protectedRange sqref="G5" name="Range1_11_1"/>
    <protectedRange sqref="M5:M6" name="Range1_13_1"/>
    <protectedRange sqref="Q5:Q6 Q9 Q2:Q3" name="Range1_6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  <x14:dataValidation type="list" allowBlank="1" showInputMessage="1" showErrorMessage="1">
          <x14:formula1>
            <xm:f>[1]Data!#REF!</xm:f>
          </x14:formula1>
          <xm:sqref>T2:T9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2025-09-23T07:56:08Z</dcterms:created>
  <dcterms:modified xsi:type="dcterms:W3CDTF">2025-09-23T07:59:14Z</dcterms:modified>
</cp:coreProperties>
</file>