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6F38823E-3C02-4070-9DB5-CF02CCBBC3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3" i="5" l="1"/>
  <c r="AZ4" i="5"/>
  <c r="AZ5" i="5"/>
  <c r="AZ6" i="5"/>
  <c r="AZ7" i="5"/>
  <c r="AZ2" i="5"/>
  <c r="AW6" i="5" l="1"/>
  <c r="AO6" i="5" s="1"/>
  <c r="AW2" i="5"/>
  <c r="AG6" i="5"/>
  <c r="AG5" i="5"/>
  <c r="AH5" i="5" s="1"/>
  <c r="AG4" i="5"/>
  <c r="AH4" i="5" s="1"/>
  <c r="AG3" i="5"/>
  <c r="AH3" i="5" s="1"/>
  <c r="AG2" i="5"/>
  <c r="AH2" i="5" s="1"/>
  <c r="AH7" i="5"/>
  <c r="AB7" i="5"/>
  <c r="AC7" i="5" s="1"/>
  <c r="AE7" i="5" s="1"/>
  <c r="S7" i="5"/>
  <c r="AH6" i="5"/>
  <c r="AB6" i="5"/>
  <c r="AC6" i="5" s="1"/>
  <c r="AE6" i="5" s="1"/>
  <c r="S6" i="5"/>
  <c r="AW5" i="5"/>
  <c r="AS5" i="5" s="1"/>
  <c r="AB5" i="5"/>
  <c r="AC5" i="5" s="1"/>
  <c r="AE5" i="5" s="1"/>
  <c r="S5" i="5"/>
  <c r="AB4" i="5"/>
  <c r="AC4" i="5" s="1"/>
  <c r="AE4" i="5" s="1"/>
  <c r="S4" i="5"/>
  <c r="AB3" i="5"/>
  <c r="AC3" i="5" s="1"/>
  <c r="AE3" i="5" s="1"/>
  <c r="S3" i="5"/>
  <c r="AB2" i="5"/>
  <c r="AC2" i="5" s="1"/>
  <c r="AE2" i="5" s="1"/>
  <c r="S2" i="5"/>
  <c r="AI5" i="5" l="1"/>
  <c r="AI2" i="5"/>
  <c r="AP6" i="5"/>
  <c r="AI4" i="5"/>
  <c r="AM6" i="5"/>
  <c r="AO5" i="5"/>
  <c r="AP5" i="5"/>
  <c r="AI3" i="5"/>
  <c r="AI7" i="5"/>
  <c r="AI6" i="5"/>
  <c r="AW7" i="5"/>
  <c r="AW3" i="5"/>
  <c r="AP3" i="5" s="1"/>
  <c r="AS6" i="5"/>
  <c r="AP2" i="5"/>
  <c r="AM5" i="5"/>
  <c r="AW4" i="5"/>
  <c r="AT5" i="5" l="1"/>
  <c r="AU5" i="5" s="1"/>
  <c r="AV5" i="5" s="1"/>
  <c r="AT6" i="5"/>
  <c r="AU6" i="5" s="1"/>
  <c r="AV6" i="5" s="1"/>
  <c r="AS7" i="5"/>
  <c r="AO7" i="5"/>
  <c r="AM7" i="5"/>
  <c r="AS2" i="5"/>
  <c r="AO2" i="5"/>
  <c r="AM2" i="5"/>
  <c r="AS3" i="5"/>
  <c r="AO3" i="5"/>
  <c r="AM3" i="5"/>
  <c r="AO4" i="5"/>
  <c r="AM4" i="5"/>
  <c r="AS4" i="5"/>
  <c r="AP4" i="5"/>
  <c r="AP7" i="5"/>
  <c r="AT4" i="5" l="1"/>
  <c r="AU4" i="5" s="1"/>
  <c r="AV4" i="5" s="1"/>
  <c r="AT2" i="5"/>
  <c r="AU2" i="5" s="1"/>
  <c r="AV2" i="5" s="1"/>
  <c r="AT7" i="5"/>
  <c r="AU7" i="5" s="1"/>
  <c r="AV7" i="5" s="1"/>
  <c r="AT3" i="5"/>
  <c r="AU3" i="5" s="1"/>
  <c r="AV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6FE7076F-4678-4D48-9F48-55A8D604C87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F50755C5-4DC6-4769-A8AF-78F4E6D232D2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BD40F0EC-4BDB-4E2D-9CC2-7AB42E585484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C36C645A-20E1-4E35-84FE-A75E6701440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7DE17E69-AA7C-4C39-B3AD-AD9A20943C1C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2D0722DE-EC4B-41BF-9410-1D898A9CF62B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6AA8419-5C37-4747-932A-3EBF094E2395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D3978AC0-A56F-4E7E-9A0E-E0E78D971F3F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CB22DAFE-FA8E-4B5C-A57B-B960C7783512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1AB3C633-FFFD-4FBE-BCFD-83E6B8897FA7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F0EE0AFA-46EA-46F0-8636-6883EA21017E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CC63E1D7-EAD6-4469-B43B-E7E451AA1634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C46301E4-6B44-44A2-B981-6A6B343103FD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74447E3-7343-439E-8791-A27571B81D85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4C1848D5-6363-4004-A5EA-86D0EE585922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F31C7090-F9CF-4DBF-A1A8-55EA4A6A4548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<sst xmlns="http://schemas.openxmlformats.org/spreadsheetml/2006/main" count="137" uniqueCount="87">
  <si>
    <t>Brand</t>
  </si>
  <si>
    <t>Package Type</t>
  </si>
  <si>
    <t>Licensor</t>
  </si>
  <si>
    <t>Normal</t>
  </si>
  <si>
    <t>Woolrich 5%</t>
  </si>
  <si>
    <t>Woolrich</t>
  </si>
  <si>
    <t>COVERLET&amp;BEDSPREAD</t>
  </si>
  <si>
    <t>THROW</t>
  </si>
  <si>
    <t>SHOWER CURTAIN</t>
  </si>
  <si>
    <t>ASSORTMENT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</si>
  <si>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</si>
  <si>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</si>
  <si>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</si>
  <si>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</si>
  <si>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</si>
  <si>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</si>
  <si>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</si>
  <si>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</si>
  <si>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</si>
  <si>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</si>
  <si>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</si>
  <si>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</si>
  <si>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</si>
  <si>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</si>
  <si>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</si>
  <si>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</si>
  <si>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</si>
  <si>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</si>
  <si>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</si>
  <si>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</si>
  <si>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</si>
  <si>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</si>
  <si>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</si>
  <si>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</si>
  <si>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</si>
  <si>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</si>
  <si>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</si>
  <si>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</si>
  <si>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</si>
  <si>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</si>
  <si>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</si>
  <si>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</si>
  <si>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</si>
  <si>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</si>
  <si>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</si>
  <si>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</si>
  <si>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</si>
  <si>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</si>
  <si>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</si>
  <si>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</si>
  <si>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</si>
  <si>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</si>
  <si>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</si>
  <si>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</si>
  <si>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</si>
  <si>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</si>
  <si>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Product Category</t>
  </si>
  <si>
    <t>Piece</t>
  </si>
  <si>
    <t>Description-Short</t>
  </si>
  <si>
    <t>Unit of Measure</t>
  </si>
  <si>
    <t>Material-Short</t>
  </si>
  <si>
    <t>Full/ Queen: 92x96+0.5"/20x26+0.5"(2)</t>
  </si>
  <si>
    <t>King/ Cal King : 110x96+0.5"/20x36+0.5"(2)</t>
  </si>
  <si>
    <t>Coverlet  &amp; Sham: 140 thread count cotton percale printed pieced face and 140 thread count cotton percale solid reverse, 230gsm 90% cotton 10% other fill, pre-washed</t>
    <phoneticPr fontId="6" type="noConversion"/>
  </si>
  <si>
    <t>72x72”</t>
    <phoneticPr fontId="6" type="noConversion"/>
  </si>
  <si>
    <t>Blue</t>
    <phoneticPr fontId="6" type="noConversion"/>
  </si>
  <si>
    <t xml:space="preserve">	100% Cotton Thread Count Printed Pieced Quilted Throw</t>
    <phoneticPr fontId="6" type="noConversion"/>
  </si>
  <si>
    <t>100% Cotton Printed Pieced Lined Shower Curtain</t>
    <phoneticPr fontId="6" type="noConversion"/>
  </si>
  <si>
    <t>100% Cotton Printed Pieced Quilt Mini Set</t>
    <phoneticPr fontId="6" type="noConversion"/>
  </si>
  <si>
    <t>Throw / Sham: 140 thread count cotton printed pieced face and 140 thread count cotton solid reverse, 230gsm 90% cotton 10% other fill, pre-washed</t>
    <phoneticPr fontId="6" type="noConversion"/>
  </si>
  <si>
    <t>140TC cotton, printed, pieced; lining: 80% polyster 20% cotton</t>
    <phoneticPr fontId="6" type="noConversion"/>
  </si>
  <si>
    <t xml:space="preserve">100% Cotton Printed Pieced Day bed </t>
    <phoneticPr fontId="6" type="noConversion"/>
  </si>
  <si>
    <t>Quilt Mini Set</t>
    <phoneticPr fontId="6" type="noConversion"/>
  </si>
  <si>
    <t>Quilted Throw</t>
    <phoneticPr fontId="6" type="noConversion"/>
  </si>
  <si>
    <t xml:space="preserve">5 pcs Day bed </t>
    <phoneticPr fontId="6" type="noConversion"/>
  </si>
  <si>
    <t>Shower Curtain</t>
    <phoneticPr fontId="6" type="noConversion"/>
  </si>
  <si>
    <t>Face: 140TC 100% cotton all over print     back: 140TC 100% cotton solid              
Filling: 230gram 90/10 cotton/others filling</t>
    <phoneticPr fontId="6" type="noConversion"/>
  </si>
  <si>
    <t>50*70“</t>
    <phoneticPr fontId="6" type="noConversion"/>
  </si>
  <si>
    <t>6303.91.0010</t>
    <phoneticPr fontId="6" type="noConversion"/>
  </si>
  <si>
    <t xml:space="preserve">	9404.90.8100</t>
    <phoneticPr fontId="6" type="noConversion"/>
  </si>
  <si>
    <t>9404.40.1000</t>
    <phoneticPr fontId="6" type="noConversion"/>
  </si>
  <si>
    <t>Loyalty</t>
    <phoneticPr fontId="6" type="noConversion"/>
  </si>
  <si>
    <t xml:space="preserve">100% cotton, Cotton filled </t>
  </si>
  <si>
    <t>100% otton</t>
  </si>
  <si>
    <t>Winter Hills</t>
  </si>
  <si>
    <t>Twin/Twin XL: 70x90+0.5"/20x26+0.5"(1)</t>
    <phoneticPr fontId="6" type="noConversion"/>
  </si>
  <si>
    <t>coverlet: 39x75+17"   
Sham:20x26"  (3pcs)    
Bed skirt: 39x75+15"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</si>
</sst>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7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4" applyAlignment="1">
      <alignment horizontal="center" wrapText="1"/>
    </xf>
    <xf numFmtId="0" fontId="2" fillId="0" borderId="0" xfId="4" applyAlignment="1">
      <alignment wrapText="1"/>
    </xf>
    <xf numFmtId="178" fontId="2" fillId="0" borderId="0" xfId="4" applyNumberFormat="1" applyAlignment="1">
      <alignment wrapText="1"/>
    </xf>
    <xf numFmtId="2" fontId="2" fillId="0" borderId="0" xfId="4" applyNumberFormat="1" applyAlignment="1">
      <alignment wrapText="1"/>
    </xf>
    <xf numFmtId="177" fontId="2" fillId="0" borderId="0" xfId="4" applyNumberFormat="1" applyAlignment="1">
      <alignment wrapText="1"/>
    </xf>
    <xf numFmtId="1" fontId="2" fillId="0" borderId="0" xfId="4" applyNumberFormat="1" applyAlignment="1">
      <alignment wrapText="1"/>
    </xf>
    <xf numFmtId="10" fontId="2" fillId="0" borderId="0" xfId="4" applyNumberFormat="1" applyAlignment="1">
      <alignment wrapText="1"/>
    </xf>
    <xf numFmtId="0" fontId="1" fillId="0" borderId="1" xfId="4" applyFont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0" fontId="4" fillId="5" borderId="1" xfId="4" applyFont="1" applyFill="1" applyBorder="1" applyAlignment="1">
      <alignment horizontal="center" wrapText="1"/>
    </xf>
    <xf numFmtId="178" fontId="1" fillId="4" borderId="1" xfId="4" applyNumberFormat="1" applyFont="1" applyFill="1" applyBorder="1" applyAlignment="1">
      <alignment horizontal="center" wrapText="1"/>
    </xf>
    <xf numFmtId="2" fontId="1" fillId="4" borderId="1" xfId="4" applyNumberFormat="1" applyFont="1" applyFill="1" applyBorder="1" applyAlignment="1">
      <alignment horizontal="center" wrapText="1"/>
    </xf>
    <xf numFmtId="177" fontId="5" fillId="4" borderId="1" xfId="1" applyNumberFormat="1" applyFont="1" applyFill="1" applyBorder="1" applyAlignment="1">
      <alignment wrapText="1"/>
    </xf>
    <xf numFmtId="177" fontId="1" fillId="6" borderId="2" xfId="4" applyNumberFormat="1" applyFont="1" applyFill="1" applyBorder="1" applyAlignment="1">
      <alignment horizontal="center" wrapText="1"/>
    </xf>
    <xf numFmtId="177" fontId="1" fillId="4" borderId="1" xfId="4" applyNumberFormat="1" applyFont="1" applyFill="1" applyBorder="1" applyAlignment="1">
      <alignment horizontal="center" wrapText="1"/>
    </xf>
    <xf numFmtId="0" fontId="4" fillId="0" borderId="1" xfId="4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7" fontId="5" fillId="0" borderId="1" xfId="1" applyNumberFormat="1" applyFont="1" applyBorder="1" applyAlignment="1">
      <alignment wrapText="1"/>
    </xf>
    <xf numFmtId="10" fontId="1" fillId="0" borderId="1" xfId="4" applyNumberFormat="1" applyFont="1" applyBorder="1" applyAlignment="1">
      <alignment horizontal="center" wrapText="1"/>
    </xf>
    <xf numFmtId="177" fontId="5" fillId="3" borderId="1" xfId="1" applyNumberFormat="1" applyFont="1" applyFill="1" applyBorder="1" applyAlignment="1">
      <alignment wrapText="1"/>
    </xf>
    <xf numFmtId="10" fontId="5" fillId="3" borderId="1" xfId="1" applyNumberFormat="1" applyFont="1" applyFill="1" applyBorder="1" applyAlignment="1">
      <alignment wrapText="1"/>
    </xf>
    <xf numFmtId="177" fontId="1" fillId="3" borderId="1" xfId="4" applyNumberFormat="1" applyFont="1" applyFill="1" applyBorder="1" applyAlignment="1">
      <alignment horizontal="center" wrapText="1"/>
    </xf>
    <xf numFmtId="10" fontId="1" fillId="3" borderId="1" xfId="4" applyNumberFormat="1" applyFont="1" applyFill="1" applyBorder="1" applyAlignment="1">
      <alignment horizontal="center" wrapText="1"/>
    </xf>
    <xf numFmtId="0" fontId="2" fillId="0" borderId="1" xfId="4" applyBorder="1" applyAlignment="1">
      <alignment horizontal="center" wrapText="1"/>
    </xf>
    <xf numFmtId="0" fontId="2" fillId="0" borderId="1" xfId="4" applyBorder="1" applyAlignment="1">
      <alignment wrapText="1"/>
    </xf>
    <xf numFmtId="2" fontId="2" fillId="0" borderId="1" xfId="4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2" fillId="0" borderId="2" xfId="4" applyNumberFormat="1" applyBorder="1" applyAlignment="1">
      <alignment wrapText="1"/>
    </xf>
    <xf numFmtId="177" fontId="2" fillId="0" borderId="1" xfId="4" applyNumberFormat="1" applyBorder="1" applyAlignment="1">
      <alignment wrapText="1"/>
    </xf>
    <xf numFmtId="1" fontId="2" fillId="0" borderId="1" xfId="4" applyNumberFormat="1" applyBorder="1" applyAlignment="1">
      <alignment wrapText="1"/>
    </xf>
    <xf numFmtId="1" fontId="2" fillId="2" borderId="1" xfId="4" applyNumberFormat="1" applyFill="1" applyBorder="1" applyAlignment="1">
      <alignment wrapText="1"/>
    </xf>
    <xf numFmtId="177" fontId="2" fillId="2" borderId="1" xfId="4" applyNumberFormat="1" applyFill="1" applyBorder="1" applyAlignment="1">
      <alignment wrapText="1"/>
    </xf>
    <xf numFmtId="10" fontId="2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7" borderId="1" xfId="4" applyFont="1" applyFill="1" applyBorder="1" applyAlignment="1">
      <alignment horizontal="center" wrapText="1"/>
    </xf>
    <xf numFmtId="0" fontId="4" fillId="7" borderId="1" xfId="4" applyFont="1" applyFill="1" applyBorder="1" applyAlignment="1">
      <alignment horizontal="center" wrapText="1"/>
    </xf>
    <xf numFmtId="179" fontId="2" fillId="0" borderId="0" xfId="4" applyNumberFormat="1" applyAlignment="1">
      <alignment wrapText="1"/>
    </xf>
    <xf numFmtId="179" fontId="1" fillId="0" borderId="1" xfId="4" applyNumberFormat="1" applyFont="1" applyBorder="1" applyAlignment="1">
      <alignment horizontal="center" wrapText="1"/>
    </xf>
    <xf numFmtId="179" fontId="2" fillId="0" borderId="1" xfId="4" applyNumberFormat="1" applyBorder="1" applyAlignment="1">
      <alignment wrapText="1"/>
    </xf>
    <xf numFmtId="180" fontId="2" fillId="0" borderId="0" xfId="4" applyNumberFormat="1" applyAlignment="1">
      <alignment wrapText="1"/>
    </xf>
    <xf numFmtId="180" fontId="5" fillId="0" borderId="1" xfId="1" applyNumberFormat="1" applyFont="1" applyBorder="1" applyAlignment="1">
      <alignment wrapText="1"/>
    </xf>
    <xf numFmtId="180" fontId="2" fillId="2" borderId="1" xfId="4" applyNumberFormat="1" applyFill="1" applyBorder="1" applyAlignment="1">
      <alignment wrapText="1"/>
    </xf>
    <xf numFmtId="177" fontId="2" fillId="5" borderId="1" xfId="4" applyNumberFormat="1" applyFill="1" applyBorder="1" applyAlignment="1">
      <alignment wrapText="1"/>
    </xf>
    <xf numFmtId="178" fontId="2" fillId="5" borderId="1" xfId="4" applyNumberFormat="1" applyFill="1" applyBorder="1" applyAlignment="1">
      <alignment wrapText="1"/>
    </xf>
    <xf numFmtId="177" fontId="2" fillId="8" borderId="1" xfId="4" applyNumberFormat="1" applyFill="1" applyBorder="1" applyAlignment="1">
      <alignment wrapText="1"/>
    </xf>
    <xf numFmtId="0" fontId="2" fillId="0" borderId="1" xfId="4" applyBorder="1" applyAlignment="1"/>
  </cellXfs>
  <cellStyles count="7">
    <cellStyle name="Currency 2" xfId="5" xr:uid="{DC263A4A-338A-4FE3-BBBC-9D62F3150D45}"/>
    <cellStyle name="Normal 2" xfId="4" xr:uid="{709F6B31-B83F-4941-896D-AE262DA50D11}"/>
    <cellStyle name="Normal 2 18 2" xfId="1" xr:uid="{1BA08453-9F65-454B-A4A0-7177E70831F2}"/>
    <cellStyle name="Percent 2" xfId="6" xr:uid="{D7254C26-606E-428B-8BF2-CF2659D6F20A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22/10/relationships/richValueRel" Target="richData/richValueRel.xml"/><Relationship Id="rId4" Type="http://schemas.openxmlformats.org/officeDocument/2006/relationships/sharedStrings" Target="sharedString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449EC-0B4B-4896-80F2-E3F7ACD05777}">
  <dimension ref="A1:BA7"/>
  <sheetViews>
    <sheetView tabSelected="1" topLeftCell="AB1" zoomScale="86" zoomScaleNormal="86" workbookViewId="0">
      <selection activeCell="AH4" sqref="AH4"/>
    </sheetView>
  </sheetViews>
  <sheetFormatPr defaultColWidth="9.140625" defaultRowHeight="15" x14ac:dyDescent="0.25"/>
  <cols>
    <col min="1" max="1" width="10.140625" style="1" customWidth="1"/>
    <col min="2" max="2" width="28" style="2" customWidth="1"/>
    <col min="3" max="3" width="14.140625" style="2" customWidth="1"/>
    <col min="4" max="4" width="12" style="2" customWidth="1"/>
    <col min="5" max="5" width="15.140625" style="2" customWidth="1"/>
    <col min="6" max="6" width="13.85546875" style="2" customWidth="1"/>
    <col min="7" max="7" width="19" style="2" customWidth="1"/>
    <col min="8" max="8" width="25.7109375" style="2" customWidth="1"/>
    <col min="9" max="9" width="11.140625" style="2" customWidth="1"/>
    <col min="10" max="10" width="43.140625" style="2" customWidth="1"/>
    <col min="11" max="11" width="28.42578125" style="2" customWidth="1"/>
    <col min="12" max="12" width="35.7109375" style="2" customWidth="1"/>
    <col min="13" max="13" width="6.140625" style="2" customWidth="1"/>
    <col min="14" max="14" width="6.85546875" style="2" customWidth="1"/>
    <col min="15" max="16" width="8.85546875" style="2" customWidth="1"/>
    <col min="17" max="17" width="11.140625" style="3" customWidth="1"/>
    <col min="18" max="18" width="9.85546875" style="4" customWidth="1"/>
    <col min="19" max="19" width="12" style="5" customWidth="1"/>
    <col min="20" max="20" width="11.140625" style="5" customWidth="1"/>
    <col min="21" max="21" width="8.140625" style="5" customWidth="1"/>
    <col min="22" max="22" width="9.42578125" style="2" customWidth="1"/>
    <col min="23" max="23" width="11" style="39" customWidth="1"/>
    <col min="24" max="24" width="13.140625" style="39" customWidth="1"/>
    <col min="25" max="25" width="11.140625" style="39" customWidth="1"/>
    <col min="26" max="26" width="12.85546875" style="4" customWidth="1"/>
    <col min="27" max="27" width="9.42578125" style="6" customWidth="1"/>
    <col min="28" max="28" width="13" style="42" customWidth="1"/>
    <col min="29" max="29" width="14.140625" style="6" customWidth="1"/>
    <col min="30" max="30" width="13.85546875" style="2" customWidth="1"/>
    <col min="31" max="31" width="13.85546875" style="5" customWidth="1"/>
    <col min="32" max="32" width="15.140625" style="2" customWidth="1"/>
    <col min="33" max="33" width="8.42578125" style="7" customWidth="1"/>
    <col min="34" max="34" width="12.42578125" style="5" customWidth="1"/>
    <col min="35" max="35" width="8.85546875" style="5" customWidth="1"/>
    <col min="36" max="36" width="7.85546875" style="7" customWidth="1"/>
    <col min="37" max="37" width="5.85546875" style="5" customWidth="1"/>
    <col min="38" max="38" width="12.5703125" style="7" customWidth="1"/>
    <col min="39" max="39" width="12" style="5" customWidth="1"/>
    <col min="40" max="40" width="11.5703125" style="7" customWidth="1"/>
    <col min="41" max="42" width="10.85546875" style="5" customWidth="1"/>
    <col min="43" max="43" width="9.5703125" style="2" customWidth="1"/>
    <col min="44" max="44" width="9.5703125" style="7" customWidth="1"/>
    <col min="45" max="45" width="10" style="5" customWidth="1"/>
    <col min="46" max="46" width="9.5703125" style="5" customWidth="1"/>
    <col min="47" max="47" width="11.85546875" style="5" customWidth="1"/>
    <col min="48" max="48" width="11.140625" style="7" customWidth="1"/>
    <col min="49" max="49" width="11.42578125" style="5" customWidth="1"/>
    <col min="50" max="50" width="11.5703125" style="5" customWidth="1"/>
    <col min="51" max="51" width="12.85546875" style="5" customWidth="1"/>
    <col min="52" max="52" width="12.140625" style="7" customWidth="1"/>
    <col min="53" max="53" width="12.140625" style="6" customWidth="1"/>
    <col min="54" max="54" width="20" style="2" customWidth="1"/>
    <col min="55" max="55" width="9.140625" style="2" customWidth="1"/>
    <col min="56" max="16384" width="9.140625" style="2"/>
  </cols>
  <sheetData>
    <row r="1" spans="1:53" ht="63.6" customHeight="1" x14ac:dyDescent="0.25">
      <c r="A1" s="8" t="s">
        <v>10</v>
      </c>
      <c r="B1" s="8" t="s">
        <v>11</v>
      </c>
      <c r="C1" s="37" t="s">
        <v>12</v>
      </c>
      <c r="D1" s="38" t="s">
        <v>0</v>
      </c>
      <c r="E1" s="38" t="s">
        <v>2</v>
      </c>
      <c r="F1" s="10" t="s">
        <v>56</v>
      </c>
      <c r="G1" s="37" t="s">
        <v>13</v>
      </c>
      <c r="H1" s="9" t="s">
        <v>14</v>
      </c>
      <c r="I1" s="9" t="s">
        <v>58</v>
      </c>
      <c r="J1" s="9" t="s">
        <v>15</v>
      </c>
      <c r="K1" s="9" t="s">
        <v>60</v>
      </c>
      <c r="L1" s="9" t="s">
        <v>16</v>
      </c>
      <c r="M1" s="9" t="s">
        <v>17</v>
      </c>
      <c r="N1" s="37" t="s">
        <v>18</v>
      </c>
      <c r="O1" s="37" t="s">
        <v>19</v>
      </c>
      <c r="P1" s="9" t="s">
        <v>59</v>
      </c>
      <c r="Q1" s="11" t="s">
        <v>20</v>
      </c>
      <c r="R1" s="12" t="s">
        <v>21</v>
      </c>
      <c r="S1" s="13" t="s">
        <v>22</v>
      </c>
      <c r="T1" s="14" t="s">
        <v>23</v>
      </c>
      <c r="U1" s="15" t="s">
        <v>24</v>
      </c>
      <c r="V1" s="16" t="s">
        <v>1</v>
      </c>
      <c r="W1" s="40" t="s">
        <v>25</v>
      </c>
      <c r="X1" s="40" t="s">
        <v>26</v>
      </c>
      <c r="Y1" s="40" t="s">
        <v>27</v>
      </c>
      <c r="Z1" s="17" t="s">
        <v>28</v>
      </c>
      <c r="AA1" s="18" t="s">
        <v>29</v>
      </c>
      <c r="AB1" s="43" t="s">
        <v>30</v>
      </c>
      <c r="AC1" s="19" t="s">
        <v>31</v>
      </c>
      <c r="AD1" s="8" t="s">
        <v>32</v>
      </c>
      <c r="AE1" s="20" t="s">
        <v>33</v>
      </c>
      <c r="AF1" s="8" t="s">
        <v>34</v>
      </c>
      <c r="AG1" s="21" t="s">
        <v>35</v>
      </c>
      <c r="AH1" s="20" t="s">
        <v>36</v>
      </c>
      <c r="AI1" s="20" t="s">
        <v>37</v>
      </c>
      <c r="AJ1" s="21" t="s">
        <v>38</v>
      </c>
      <c r="AK1" s="20" t="s">
        <v>39</v>
      </c>
      <c r="AL1" s="21" t="s">
        <v>40</v>
      </c>
      <c r="AM1" s="20" t="s">
        <v>41</v>
      </c>
      <c r="AN1" s="21" t="s">
        <v>42</v>
      </c>
      <c r="AO1" s="20" t="s">
        <v>43</v>
      </c>
      <c r="AP1" s="20" t="s">
        <v>44</v>
      </c>
      <c r="AQ1" s="16" t="s">
        <v>45</v>
      </c>
      <c r="AR1" s="21" t="s">
        <v>46</v>
      </c>
      <c r="AS1" s="20" t="s">
        <v>47</v>
      </c>
      <c r="AT1" s="20" t="s">
        <v>48</v>
      </c>
      <c r="AU1" s="22" t="s">
        <v>49</v>
      </c>
      <c r="AV1" s="23" t="s">
        <v>50</v>
      </c>
      <c r="AW1" s="22" t="s">
        <v>51</v>
      </c>
      <c r="AX1" s="22" t="s">
        <v>52</v>
      </c>
      <c r="AY1" s="24" t="s">
        <v>53</v>
      </c>
      <c r="AZ1" s="25" t="s">
        <v>54</v>
      </c>
      <c r="BA1" s="18" t="s">
        <v>55</v>
      </c>
    </row>
    <row r="2" spans="1:53" ht="63" customHeight="1" x14ac:dyDescent="0.25">
      <c r="A2" s="26">
        <v>1</v>
      </c>
      <c r="B2" s="27"/>
      <c r="C2" s="27"/>
      <c r="D2" s="27" t="s">
        <v>5</v>
      </c>
      <c r="E2" s="27" t="s">
        <v>4</v>
      </c>
      <c r="F2" s="27" t="s">
        <v>6</v>
      </c>
      <c r="G2" s="27" t="s">
        <v>84</v>
      </c>
      <c r="H2" s="27" t="s">
        <v>68</v>
      </c>
      <c r="I2" s="27" t="s">
        <v>72</v>
      </c>
      <c r="J2" s="27" t="s">
        <v>63</v>
      </c>
      <c r="K2" s="27" t="s">
        <v>82</v>
      </c>
      <c r="L2" s="48" t="s">
        <v>85</v>
      </c>
      <c r="M2" s="27" t="s">
        <v>65</v>
      </c>
      <c r="N2" s="27"/>
      <c r="O2" s="27"/>
      <c r="P2" s="27" t="s">
        <v>57</v>
      </c>
      <c r="Q2" s="46">
        <v>122.4</v>
      </c>
      <c r="R2" s="28">
        <v>8.1</v>
      </c>
      <c r="S2" s="29">
        <f>IF(ISERROR(Q2/R2),"",Q2/R2)</f>
        <v>15.11</v>
      </c>
      <c r="T2" s="30">
        <v>15</v>
      </c>
      <c r="U2" s="31"/>
      <c r="V2" s="27" t="s">
        <v>3</v>
      </c>
      <c r="W2" s="41">
        <v>47.5</v>
      </c>
      <c r="X2" s="41">
        <v>37.5</v>
      </c>
      <c r="Y2" s="41">
        <v>14.5</v>
      </c>
      <c r="Z2" s="28">
        <v>2</v>
      </c>
      <c r="AA2" s="32">
        <v>1</v>
      </c>
      <c r="AB2" s="44">
        <f>IF(W2="","",W2*X2*Y2/1000000)</f>
        <v>2.5999999999999999E-2</v>
      </c>
      <c r="AC2" s="33">
        <f>IF(AA2="","",65/AB2*AA2)</f>
        <v>2500</v>
      </c>
      <c r="AD2" s="27">
        <v>3800</v>
      </c>
      <c r="AE2" s="34">
        <f>IF(ISERROR(AD2/AC2),"",AD2/AC2)</f>
        <v>1.52</v>
      </c>
      <c r="AF2" s="27" t="s">
        <v>80</v>
      </c>
      <c r="AG2" s="35">
        <f>4.4%+10%+20%</f>
        <v>0.34399999999999997</v>
      </c>
      <c r="AH2" s="34">
        <f>IF(ISERROR(T2*AG2),"",T2*AG2)</f>
        <v>5.16</v>
      </c>
      <c r="AI2" s="34">
        <f>IF(ISERROR(T2+AE2+AH2),"",T2+AE2+AH2)</f>
        <v>21.68</v>
      </c>
      <c r="AJ2" s="35">
        <v>0.06</v>
      </c>
      <c r="AK2" s="34"/>
      <c r="AL2" s="35">
        <v>0.1</v>
      </c>
      <c r="AM2" s="34">
        <f>IF(ISERROR(AW2*AL2),"",AW2*AL2)</f>
        <v>4.37</v>
      </c>
      <c r="AN2" s="35">
        <v>0.1</v>
      </c>
      <c r="AO2" s="34">
        <f>IF(ISERROR(AW2*AN2),"",AW2*AN2)</f>
        <v>4.37</v>
      </c>
      <c r="AP2" s="34">
        <f>IF((AX2-AW2)&lt;2.5,2.5-(AX2-AW2),0)</f>
        <v>0.32</v>
      </c>
      <c r="AQ2" s="27" t="s">
        <v>81</v>
      </c>
      <c r="AR2" s="35">
        <v>7.0000000000000007E-2</v>
      </c>
      <c r="AS2" s="34">
        <f>IF(ISERROR(AW2*AR2),"",AW2*AR2)</f>
        <v>3.06</v>
      </c>
      <c r="AT2" s="34">
        <f>IF(ISERROR(AK2+AM2+AO2+AP2+AS2),"",AK2+AM2+AO2+AP2+AS2)</f>
        <v>12.12</v>
      </c>
      <c r="AU2" s="34">
        <f>IF(ISERROR(AI2+AT2),"",AI2+AT2)</f>
        <v>33.799999999999997</v>
      </c>
      <c r="AV2" s="36">
        <f>IF(ISERROR((AW2-AU2)/AW2),"",(AW2-AU2)/AW2)</f>
        <v>0.22620000000000001</v>
      </c>
      <c r="AW2" s="45">
        <f>IF(AX2="","",AX2/1.05)</f>
        <v>43.68</v>
      </c>
      <c r="AX2" s="47">
        <v>45.86</v>
      </c>
      <c r="AY2" s="31">
        <v>99.99</v>
      </c>
      <c r="AZ2" s="35">
        <f>(AY2-AX2)/AY2</f>
        <v>0.54139999999999999</v>
      </c>
      <c r="BA2" s="32"/>
    </row>
    <row r="3" spans="1:53" ht="60" x14ac:dyDescent="0.25">
      <c r="A3" s="26">
        <v>2</v>
      </c>
      <c r="B3" s="27"/>
      <c r="C3" s="27"/>
      <c r="D3" s="27" t="s">
        <v>5</v>
      </c>
      <c r="E3" s="27" t="s">
        <v>4</v>
      </c>
      <c r="F3" s="27" t="s">
        <v>6</v>
      </c>
      <c r="G3" s="27" t="s">
        <v>84</v>
      </c>
      <c r="H3" s="27" t="s">
        <v>68</v>
      </c>
      <c r="I3" s="27" t="s">
        <v>72</v>
      </c>
      <c r="J3" s="27" t="s">
        <v>63</v>
      </c>
      <c r="K3" s="27" t="s">
        <v>82</v>
      </c>
      <c r="L3" s="27" t="s">
        <v>61</v>
      </c>
      <c r="M3" s="27" t="s">
        <v>65</v>
      </c>
      <c r="N3" s="27"/>
      <c r="O3" s="27"/>
      <c r="P3" s="27" t="s">
        <v>57</v>
      </c>
      <c r="Q3" s="46">
        <v>163.6</v>
      </c>
      <c r="R3" s="28">
        <v>8.1</v>
      </c>
      <c r="S3" s="29">
        <f t="shared" ref="S3:S7" si="0">IF(ISERROR(Q3/R3),"",Q3/R3)</f>
        <v>20.2</v>
      </c>
      <c r="T3" s="30">
        <v>18.940000000000001</v>
      </c>
      <c r="U3" s="31"/>
      <c r="V3" s="27" t="s">
        <v>3</v>
      </c>
      <c r="W3" s="41">
        <v>47.5</v>
      </c>
      <c r="X3" s="41">
        <v>37.5</v>
      </c>
      <c r="Y3" s="41">
        <v>14.5</v>
      </c>
      <c r="Z3" s="28">
        <v>2</v>
      </c>
      <c r="AA3" s="32">
        <v>1</v>
      </c>
      <c r="AB3" s="44">
        <f t="shared" ref="AB3:AB7" si="1">IF(W3="","",W3*X3*Y3/1000000)</f>
        <v>2.5999999999999999E-2</v>
      </c>
      <c r="AC3" s="33">
        <f t="shared" ref="AC3:AC7" si="2">IF(AA3="","",65/AB3*AA3)</f>
        <v>2500</v>
      </c>
      <c r="AD3" s="27">
        <v>3800</v>
      </c>
      <c r="AE3" s="34">
        <f t="shared" ref="AE3:AE7" si="3">IF(ISERROR(AD3/AC3),"",AD3/AC3)</f>
        <v>1.52</v>
      </c>
      <c r="AF3" s="27" t="s">
        <v>80</v>
      </c>
      <c r="AG3" s="35">
        <f t="shared" ref="AG3:AG6" si="4">4.4%+10%+20%</f>
        <v>0.34399999999999997</v>
      </c>
      <c r="AH3" s="34">
        <f t="shared" ref="AH3:AH7" si="5">IF(ISERROR(T3*AG3),"",T3*AG3)</f>
        <v>6.52</v>
      </c>
      <c r="AI3" s="34">
        <f t="shared" ref="AI3:AI7" si="6">IF(ISERROR(T3+AE3+AH3),"",T3+AE3+AH3)</f>
        <v>26.98</v>
      </c>
      <c r="AJ3" s="35">
        <v>0.06</v>
      </c>
      <c r="AK3" s="34"/>
      <c r="AL3" s="35">
        <v>0.1</v>
      </c>
      <c r="AM3" s="34">
        <f t="shared" ref="AM3:AM7" si="7">IF(ISERROR(AW3*AL3),"",AW3*AL3)</f>
        <v>5.59</v>
      </c>
      <c r="AN3" s="35">
        <v>0.1</v>
      </c>
      <c r="AO3" s="34">
        <f t="shared" ref="AO3:AO7" si="8">IF(ISERROR(AW3*AN3),"",AW3*AN3)</f>
        <v>5.59</v>
      </c>
      <c r="AP3" s="34">
        <f t="shared" ref="AP3:AP7" si="9">IF((AX3-AW3)&lt;2.5,2.5-(AX3-AW3),0)</f>
        <v>0</v>
      </c>
      <c r="AQ3" s="27" t="s">
        <v>81</v>
      </c>
      <c r="AR3" s="35">
        <v>7.0000000000000007E-2</v>
      </c>
      <c r="AS3" s="34">
        <f t="shared" ref="AS3:AS7" si="10">IF(ISERROR(AW3*AR3),"",AW3*AR3)</f>
        <v>3.91</v>
      </c>
      <c r="AT3" s="34">
        <f t="shared" ref="AT3:AT7" si="11">IF(ISERROR(AK3+AM3+AO3+AP3+AS3),"",AK3+AM3+AO3+AP3+AS3)</f>
        <v>15.09</v>
      </c>
      <c r="AU3" s="34">
        <f t="shared" ref="AU3:AU7" si="12">IF(ISERROR(AI3+AT3),"",AI3+AT3)</f>
        <v>42.07</v>
      </c>
      <c r="AV3" s="36">
        <f t="shared" ref="AV3:AV7" si="13">IF(ISERROR((AW3-AU3)/AW3),"",(AW3-AU3)/AW3)</f>
        <v>0.2477</v>
      </c>
      <c r="AW3" s="45">
        <f t="shared" ref="AW3:AW7" si="14">IF(AX3="","",AX3/1.05)</f>
        <v>55.92</v>
      </c>
      <c r="AX3" s="47">
        <v>58.72</v>
      </c>
      <c r="AY3" s="31">
        <v>119.99</v>
      </c>
      <c r="AZ3" s="35">
        <f t="shared" ref="AZ3:AZ7" si="15">(AY3-AX3)/AY3</f>
        <v>0.51060000000000005</v>
      </c>
      <c r="BA3" s="32"/>
    </row>
    <row r="4" spans="1:53" ht="60" x14ac:dyDescent="0.25">
      <c r="A4" s="26">
        <v>3</v>
      </c>
      <c r="B4" s="27"/>
      <c r="C4" s="27"/>
      <c r="D4" s="27" t="s">
        <v>5</v>
      </c>
      <c r="E4" s="27" t="s">
        <v>4</v>
      </c>
      <c r="F4" s="27" t="s">
        <v>6</v>
      </c>
      <c r="G4" s="27" t="s">
        <v>84</v>
      </c>
      <c r="H4" s="27" t="s">
        <v>68</v>
      </c>
      <c r="I4" s="27" t="s">
        <v>72</v>
      </c>
      <c r="J4" s="27" t="s">
        <v>63</v>
      </c>
      <c r="K4" s="27" t="s">
        <v>82</v>
      </c>
      <c r="L4" s="27" t="s">
        <v>62</v>
      </c>
      <c r="M4" s="27" t="s">
        <v>65</v>
      </c>
      <c r="N4" s="27"/>
      <c r="O4" s="27"/>
      <c r="P4" s="27" t="s">
        <v>57</v>
      </c>
      <c r="Q4" s="46">
        <v>191.4</v>
      </c>
      <c r="R4" s="28">
        <v>8.1</v>
      </c>
      <c r="S4" s="29">
        <f t="shared" si="0"/>
        <v>23.63</v>
      </c>
      <c r="T4" s="30">
        <v>22.14</v>
      </c>
      <c r="U4" s="31"/>
      <c r="V4" s="27" t="s">
        <v>3</v>
      </c>
      <c r="W4" s="41">
        <v>47.5</v>
      </c>
      <c r="X4" s="41">
        <v>37.5</v>
      </c>
      <c r="Y4" s="41">
        <v>14.5</v>
      </c>
      <c r="Z4" s="28">
        <v>2</v>
      </c>
      <c r="AA4" s="32">
        <v>1</v>
      </c>
      <c r="AB4" s="44">
        <f t="shared" si="1"/>
        <v>2.5999999999999999E-2</v>
      </c>
      <c r="AC4" s="33">
        <f t="shared" si="2"/>
        <v>2500</v>
      </c>
      <c r="AD4" s="27">
        <v>3800</v>
      </c>
      <c r="AE4" s="34">
        <f t="shared" si="3"/>
        <v>1.52</v>
      </c>
      <c r="AF4" s="27" t="s">
        <v>80</v>
      </c>
      <c r="AG4" s="35">
        <f t="shared" si="4"/>
        <v>0.34399999999999997</v>
      </c>
      <c r="AH4" s="34">
        <f t="shared" si="5"/>
        <v>7.62</v>
      </c>
      <c r="AI4" s="34">
        <f t="shared" si="6"/>
        <v>31.28</v>
      </c>
      <c r="AJ4" s="35">
        <v>0.06</v>
      </c>
      <c r="AK4" s="34"/>
      <c r="AL4" s="35">
        <v>0.1</v>
      </c>
      <c r="AM4" s="34">
        <f t="shared" si="7"/>
        <v>6.19</v>
      </c>
      <c r="AN4" s="35">
        <v>0.1</v>
      </c>
      <c r="AO4" s="34">
        <f t="shared" si="8"/>
        <v>6.19</v>
      </c>
      <c r="AP4" s="34">
        <f t="shared" si="9"/>
        <v>0</v>
      </c>
      <c r="AQ4" s="27" t="s">
        <v>81</v>
      </c>
      <c r="AR4" s="35">
        <v>7.0000000000000007E-2</v>
      </c>
      <c r="AS4" s="34">
        <f t="shared" si="10"/>
        <v>4.34</v>
      </c>
      <c r="AT4" s="34">
        <f t="shared" si="11"/>
        <v>16.72</v>
      </c>
      <c r="AU4" s="34">
        <f t="shared" si="12"/>
        <v>48</v>
      </c>
      <c r="AV4" s="36">
        <f t="shared" si="13"/>
        <v>0.22509999999999999</v>
      </c>
      <c r="AW4" s="45">
        <f t="shared" si="14"/>
        <v>61.94</v>
      </c>
      <c r="AX4" s="47">
        <v>65.040000000000006</v>
      </c>
      <c r="AY4" s="31">
        <v>139.99</v>
      </c>
      <c r="AZ4" s="35">
        <f t="shared" si="15"/>
        <v>0.53539999999999999</v>
      </c>
      <c r="BA4" s="32"/>
    </row>
    <row r="5" spans="1:53" ht="60" x14ac:dyDescent="0.25">
      <c r="A5" s="26">
        <v>4</v>
      </c>
      <c r="B5" s="27"/>
      <c r="C5" s="27"/>
      <c r="D5" s="27" t="s">
        <v>5</v>
      </c>
      <c r="E5" s="27" t="s">
        <v>4</v>
      </c>
      <c r="F5" s="27" t="s">
        <v>7</v>
      </c>
      <c r="G5" s="27" t="s">
        <v>84</v>
      </c>
      <c r="H5" s="27" t="s">
        <v>66</v>
      </c>
      <c r="I5" s="27" t="s">
        <v>73</v>
      </c>
      <c r="J5" s="27" t="s">
        <v>69</v>
      </c>
      <c r="K5" s="27" t="s">
        <v>82</v>
      </c>
      <c r="L5" s="27" t="s">
        <v>77</v>
      </c>
      <c r="M5" s="27" t="s">
        <v>65</v>
      </c>
      <c r="N5" s="27"/>
      <c r="O5" s="27"/>
      <c r="P5" s="27" t="s">
        <v>57</v>
      </c>
      <c r="Q5" s="46">
        <v>64</v>
      </c>
      <c r="R5" s="28">
        <v>8.1</v>
      </c>
      <c r="S5" s="29">
        <f t="shared" si="0"/>
        <v>7.9</v>
      </c>
      <c r="T5" s="30">
        <v>7.47</v>
      </c>
      <c r="U5" s="31"/>
      <c r="V5" s="27" t="s">
        <v>3</v>
      </c>
      <c r="W5" s="41">
        <v>33.5</v>
      </c>
      <c r="X5" s="41">
        <v>33.5</v>
      </c>
      <c r="Y5" s="41">
        <v>13.5</v>
      </c>
      <c r="Z5" s="28">
        <v>2</v>
      </c>
      <c r="AA5" s="32">
        <v>1</v>
      </c>
      <c r="AB5" s="44">
        <f t="shared" si="1"/>
        <v>1.4999999999999999E-2</v>
      </c>
      <c r="AC5" s="33">
        <f t="shared" si="2"/>
        <v>4333</v>
      </c>
      <c r="AD5" s="27">
        <v>3800</v>
      </c>
      <c r="AE5" s="34">
        <f t="shared" si="3"/>
        <v>0.88</v>
      </c>
      <c r="AF5" s="27" t="s">
        <v>79</v>
      </c>
      <c r="AG5" s="35">
        <f t="shared" si="4"/>
        <v>0.34399999999999997</v>
      </c>
      <c r="AH5" s="34">
        <f t="shared" si="5"/>
        <v>2.57</v>
      </c>
      <c r="AI5" s="34">
        <f t="shared" si="6"/>
        <v>10.92</v>
      </c>
      <c r="AJ5" s="35">
        <v>0.06</v>
      </c>
      <c r="AK5" s="34"/>
      <c r="AL5" s="35">
        <v>0.1</v>
      </c>
      <c r="AM5" s="34">
        <f t="shared" si="7"/>
        <v>2.44</v>
      </c>
      <c r="AN5" s="35">
        <v>0.1</v>
      </c>
      <c r="AO5" s="34">
        <f t="shared" si="8"/>
        <v>2.44</v>
      </c>
      <c r="AP5" s="34">
        <f t="shared" si="9"/>
        <v>1.28</v>
      </c>
      <c r="AQ5" s="27" t="s">
        <v>81</v>
      </c>
      <c r="AR5" s="35">
        <v>7.0000000000000007E-2</v>
      </c>
      <c r="AS5" s="34">
        <f t="shared" si="10"/>
        <v>1.71</v>
      </c>
      <c r="AT5" s="34">
        <f t="shared" si="11"/>
        <v>7.87</v>
      </c>
      <c r="AU5" s="34">
        <f t="shared" si="12"/>
        <v>18.79</v>
      </c>
      <c r="AV5" s="36">
        <f t="shared" si="13"/>
        <v>0.2296</v>
      </c>
      <c r="AW5" s="45">
        <f t="shared" si="14"/>
        <v>24.39</v>
      </c>
      <c r="AX5" s="47">
        <v>25.61</v>
      </c>
      <c r="AY5" s="31">
        <v>49.99</v>
      </c>
      <c r="AZ5" s="35">
        <f t="shared" si="15"/>
        <v>0.48770000000000002</v>
      </c>
      <c r="BA5" s="32"/>
    </row>
    <row r="6" spans="1:53" ht="45" x14ac:dyDescent="0.25">
      <c r="A6" s="26">
        <v>5</v>
      </c>
      <c r="B6" s="27"/>
      <c r="C6" s="27"/>
      <c r="D6" s="27" t="s">
        <v>5</v>
      </c>
      <c r="E6" s="27" t="s">
        <v>4</v>
      </c>
      <c r="F6" s="27" t="s">
        <v>9</v>
      </c>
      <c r="G6" s="27" t="s">
        <v>84</v>
      </c>
      <c r="H6" s="27" t="s">
        <v>71</v>
      </c>
      <c r="I6" s="27" t="s">
        <v>74</v>
      </c>
      <c r="J6" s="27" t="s">
        <v>76</v>
      </c>
      <c r="K6" s="27" t="s">
        <v>82</v>
      </c>
      <c r="L6" s="27" t="s">
        <v>86</v>
      </c>
      <c r="M6" s="27" t="s">
        <v>65</v>
      </c>
      <c r="N6" s="27"/>
      <c r="O6" s="27"/>
      <c r="P6" s="27" t="s">
        <v>57</v>
      </c>
      <c r="Q6" s="46">
        <v>182.7</v>
      </c>
      <c r="R6" s="28">
        <v>8.1</v>
      </c>
      <c r="S6" s="29">
        <f t="shared" si="0"/>
        <v>22.56</v>
      </c>
      <c r="T6" s="30">
        <v>22.56</v>
      </c>
      <c r="U6" s="31"/>
      <c r="V6" s="27" t="s">
        <v>3</v>
      </c>
      <c r="W6" s="41">
        <v>47.5</v>
      </c>
      <c r="X6" s="41">
        <v>37.5</v>
      </c>
      <c r="Y6" s="41">
        <v>20.5</v>
      </c>
      <c r="Z6" s="28">
        <v>2</v>
      </c>
      <c r="AA6" s="32">
        <v>1</v>
      </c>
      <c r="AB6" s="44">
        <f t="shared" si="1"/>
        <v>3.6999999999999998E-2</v>
      </c>
      <c r="AC6" s="33">
        <f t="shared" si="2"/>
        <v>1757</v>
      </c>
      <c r="AD6" s="27">
        <v>3800</v>
      </c>
      <c r="AE6" s="34">
        <f t="shared" si="3"/>
        <v>2.16</v>
      </c>
      <c r="AF6" s="27" t="s">
        <v>80</v>
      </c>
      <c r="AG6" s="35">
        <f t="shared" si="4"/>
        <v>0.34399999999999997</v>
      </c>
      <c r="AH6" s="34">
        <f t="shared" si="5"/>
        <v>7.76</v>
      </c>
      <c r="AI6" s="34">
        <f t="shared" si="6"/>
        <v>32.479999999999997</v>
      </c>
      <c r="AJ6" s="35">
        <v>0.06</v>
      </c>
      <c r="AK6" s="34"/>
      <c r="AL6" s="35">
        <v>0.1</v>
      </c>
      <c r="AM6" s="34">
        <f t="shared" si="7"/>
        <v>6.7</v>
      </c>
      <c r="AN6" s="35">
        <v>0.1</v>
      </c>
      <c r="AO6" s="34">
        <f t="shared" si="8"/>
        <v>6.7</v>
      </c>
      <c r="AP6" s="34">
        <f t="shared" si="9"/>
        <v>0</v>
      </c>
      <c r="AQ6" s="27" t="s">
        <v>81</v>
      </c>
      <c r="AR6" s="35">
        <v>7.0000000000000007E-2</v>
      </c>
      <c r="AS6" s="34">
        <f t="shared" si="10"/>
        <v>4.6900000000000004</v>
      </c>
      <c r="AT6" s="34">
        <f t="shared" si="11"/>
        <v>18.09</v>
      </c>
      <c r="AU6" s="34">
        <f t="shared" si="12"/>
        <v>50.57</v>
      </c>
      <c r="AV6" s="36">
        <f t="shared" si="13"/>
        <v>0.2452</v>
      </c>
      <c r="AW6" s="45">
        <f t="shared" si="14"/>
        <v>67</v>
      </c>
      <c r="AX6" s="47">
        <v>70.349999999999994</v>
      </c>
      <c r="AY6" s="31">
        <v>149.99</v>
      </c>
      <c r="AZ6" s="35">
        <f t="shared" si="15"/>
        <v>0.53100000000000003</v>
      </c>
      <c r="BA6" s="32"/>
    </row>
    <row r="7" spans="1:53" ht="30" x14ac:dyDescent="0.25">
      <c r="A7" s="26">
        <v>6</v>
      </c>
      <c r="B7" s="27"/>
      <c r="C7" s="27"/>
      <c r="D7" s="27" t="s">
        <v>5</v>
      </c>
      <c r="E7" s="27" t="s">
        <v>4</v>
      </c>
      <c r="F7" s="27" t="s">
        <v>8</v>
      </c>
      <c r="G7" s="27" t="s">
        <v>84</v>
      </c>
      <c r="H7" s="27" t="s">
        <v>67</v>
      </c>
      <c r="I7" s="27" t="s">
        <v>75</v>
      </c>
      <c r="J7" s="27" t="s">
        <v>70</v>
      </c>
      <c r="K7" s="27" t="s">
        <v>83</v>
      </c>
      <c r="L7" s="27" t="s">
        <v>64</v>
      </c>
      <c r="M7" s="27" t="s">
        <v>65</v>
      </c>
      <c r="N7" s="27"/>
      <c r="O7" s="27"/>
      <c r="P7" s="27" t="s">
        <v>57</v>
      </c>
      <c r="Q7" s="46">
        <v>48.8</v>
      </c>
      <c r="R7" s="28">
        <v>8.1</v>
      </c>
      <c r="S7" s="29">
        <f t="shared" si="0"/>
        <v>6.02</v>
      </c>
      <c r="T7" s="30">
        <v>6.02</v>
      </c>
      <c r="U7" s="31"/>
      <c r="V7" s="27" t="s">
        <v>3</v>
      </c>
      <c r="W7" s="41">
        <v>30.5</v>
      </c>
      <c r="X7" s="41">
        <v>25.5</v>
      </c>
      <c r="Y7" s="41">
        <v>20.5</v>
      </c>
      <c r="Z7" s="28">
        <v>2</v>
      </c>
      <c r="AA7" s="32">
        <v>4</v>
      </c>
      <c r="AB7" s="44">
        <f t="shared" si="1"/>
        <v>1.6E-2</v>
      </c>
      <c r="AC7" s="33">
        <f t="shared" si="2"/>
        <v>16250</v>
      </c>
      <c r="AD7" s="27">
        <v>3800</v>
      </c>
      <c r="AE7" s="34">
        <f t="shared" si="3"/>
        <v>0.23</v>
      </c>
      <c r="AF7" s="27" t="s">
        <v>78</v>
      </c>
      <c r="AG7" s="35">
        <v>0.47799999999999998</v>
      </c>
      <c r="AH7" s="34">
        <f t="shared" si="5"/>
        <v>2.88</v>
      </c>
      <c r="AI7" s="34">
        <f t="shared" si="6"/>
        <v>9.1300000000000008</v>
      </c>
      <c r="AJ7" s="35">
        <v>0.06</v>
      </c>
      <c r="AK7" s="34"/>
      <c r="AL7" s="35">
        <v>0.1</v>
      </c>
      <c r="AM7" s="34">
        <f t="shared" si="7"/>
        <v>2.2400000000000002</v>
      </c>
      <c r="AN7" s="35">
        <v>0.1</v>
      </c>
      <c r="AO7" s="34">
        <f t="shared" si="8"/>
        <v>2.2400000000000002</v>
      </c>
      <c r="AP7" s="34">
        <f t="shared" si="9"/>
        <v>1.38</v>
      </c>
      <c r="AQ7" s="27" t="s">
        <v>81</v>
      </c>
      <c r="AR7" s="35">
        <v>7.0000000000000007E-2</v>
      </c>
      <c r="AS7" s="34">
        <f t="shared" si="10"/>
        <v>1.57</v>
      </c>
      <c r="AT7" s="34">
        <f t="shared" si="11"/>
        <v>7.43</v>
      </c>
      <c r="AU7" s="34">
        <f t="shared" si="12"/>
        <v>16.559999999999999</v>
      </c>
      <c r="AV7" s="36">
        <f t="shared" si="13"/>
        <v>0.26040000000000002</v>
      </c>
      <c r="AW7" s="45">
        <f t="shared" si="14"/>
        <v>22.39</v>
      </c>
      <c r="AX7" s="47">
        <v>23.51</v>
      </c>
      <c r="AY7" s="31">
        <v>44.99</v>
      </c>
      <c r="AZ7" s="35">
        <f t="shared" si="15"/>
        <v>0.47739999999999999</v>
      </c>
      <c r="BA7" s="32"/>
    </row>
  </sheetData>
  <sheetProtection insertRows="0" deleteRows="0" sort="0"/>
  <protectedRanges>
    <protectedRange sqref="L8:BA235 L2:P7 R2:BA7 A2:J235" name="Range1"/>
    <protectedRange sqref="K2:K233" name="Range1_1"/>
    <protectedRange sqref="Q2:Q7" name="Range1_2"/>
  </protectedRanges>
  <phoneticPr fontId="6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CA8E636-1396-4A47-9D78-492F297CA2CF}">
          <x14:formula1>
            <xm:f>#REF!</xm:f>
          </x14:formula1>
          <xm:sqref>D2:D7</xm:sqref>
        </x14:dataValidation>
        <x14:dataValidation type="list" allowBlank="1" showInputMessage="1" showErrorMessage="1" xr:uid="{4840141A-B6A7-4B83-8CC7-7330B4A16141}">
          <x14:formula1>
            <xm:f>#REF!</xm:f>
          </x14:formula1>
          <xm:sqref>V2:V7</xm:sqref>
        </x14:dataValidation>
        <x14:dataValidation type="list" allowBlank="1" showInputMessage="1" showErrorMessage="1" xr:uid="{5E424CBF-91F7-4B8F-BDD7-D29870C4CF10}">
          <x14:formula1>
            <xm:f>#REF!</xm:f>
          </x14:formula1>
          <xm:sqref>P2:P7</xm:sqref>
        </x14:dataValidation>
        <x14:dataValidation type="list" allowBlank="1" showInputMessage="1" showErrorMessage="1" xr:uid="{97188478-E950-43C9-977F-FF843BF32F8E}">
          <x14:formula1>
            <xm:f>#REF!</xm:f>
          </x14:formula1>
          <xm:sqref>E2:E7</xm:sqref>
        </x14:dataValidation>
        <x14:dataValidation type="list" allowBlank="1" showInputMessage="1" showErrorMessage="1" xr:uid="{8B7C2A16-D352-4BEC-8395-CB2F6D42FB54}">
          <x14:formula1>
            <xm:f>#REF!</xm:f>
          </x14:formula1>
          <xm:sqref>F2:F7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2025-09-10T02:13:27Z</dcterms:modified>
</cp:coreProperties>
</file>