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6" i="1" l="1"/>
  <c r="AW6" i="1"/>
  <c r="AQ6" i="1"/>
  <c r="AN6" i="1"/>
  <c r="AL6" i="1"/>
  <c r="AB6" i="1"/>
  <c r="AD6" i="1" s="1"/>
  <c r="AF6" i="1" s="1"/>
  <c r="Q6" i="1"/>
  <c r="AZ5" i="1"/>
  <c r="AW5" i="1"/>
  <c r="AQ5" i="1"/>
  <c r="AN5" i="1"/>
  <c r="AL5" i="1"/>
  <c r="AR5" i="1" s="1"/>
  <c r="AB5" i="1"/>
  <c r="AD5" i="1" s="1"/>
  <c r="AF5" i="1" s="1"/>
  <c r="Q5" i="1"/>
  <c r="AI5" i="1" s="1"/>
  <c r="AZ4" i="1"/>
  <c r="AW4" i="1"/>
  <c r="AQ4" i="1"/>
  <c r="AN4" i="1"/>
  <c r="AL4" i="1"/>
  <c r="AI4" i="1"/>
  <c r="AB4" i="1"/>
  <c r="AD4" i="1" s="1"/>
  <c r="AF4" i="1" s="1"/>
  <c r="Q4" i="1"/>
  <c r="AZ3" i="1"/>
  <c r="AW3" i="1"/>
  <c r="AQ3" i="1"/>
  <c r="AN3" i="1"/>
  <c r="AL3" i="1"/>
  <c r="AI3" i="1"/>
  <c r="AB3" i="1"/>
  <c r="AD3" i="1" s="1"/>
  <c r="AF3" i="1" s="1"/>
  <c r="Q3" i="1"/>
  <c r="BB2" i="1"/>
  <c r="AZ2" i="1"/>
  <c r="AW2" i="1"/>
  <c r="AQ2" i="1"/>
  <c r="AN2" i="1"/>
  <c r="AL2" i="1"/>
  <c r="AB2" i="1"/>
  <c r="AD2" i="1" s="1"/>
  <c r="AF2" i="1" s="1"/>
  <c r="Q2" i="1"/>
  <c r="AI2" i="1" s="1"/>
  <c r="AR4" i="1" l="1"/>
  <c r="AJ5" i="1"/>
  <c r="AS5" i="1"/>
  <c r="AT5" i="1" s="1"/>
  <c r="AJ4" i="1"/>
  <c r="AS4" i="1" s="1"/>
  <c r="AR6" i="1"/>
  <c r="AJ2" i="1"/>
  <c r="AR2" i="1"/>
  <c r="AR3" i="1"/>
  <c r="AJ3" i="1"/>
  <c r="AI6" i="1"/>
  <c r="AJ6" i="1" s="1"/>
  <c r="AS6" i="1" s="1"/>
  <c r="AS2" i="1" l="1"/>
  <c r="AY5" i="1"/>
  <c r="AT4" i="1"/>
  <c r="AY4" i="1"/>
  <c r="AY6" i="1"/>
  <c r="AT6" i="1"/>
  <c r="AY2" i="1"/>
  <c r="AT2" i="1"/>
  <c r="AS3" i="1"/>
  <c r="AY3" i="1" l="1"/>
  <c r="AT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B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<sst xmlns="http://schemas.openxmlformats.org/spreadsheetml/2006/main" count="144" uniqueCount="104">
  <si>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</si>
  <si>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</si>
  <si>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</si>
  <si>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</si>
  <si>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</si>
  <si>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</si>
  <si>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</si>
  <si>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</si>
  <si>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</si>
  <si>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</si>
  <si>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</si>
  <si>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</si>
  <si>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</si>
  <si>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</si>
  <si>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</si>
  <si>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</si>
  <si>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</si>
  <si>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</si>
  <si>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</si>
  <si>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</si>
  <si>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</si>
  <si>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</si>
  <si>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</si>
  <si>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</si>
  <si>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</si>
  <si>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</si>
  <si>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</si>
  <si>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</si>
  <si>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</si>
  <si>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</si>
  <si>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</si>
  <si>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</si>
  <si>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</si>
  <si>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</si>
  <si>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</si>
  <si>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</si>
  <si>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</si>
  <si>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</si>
  <si>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</si>
  <si>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</si>
  <si>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</si>
  <si>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</si>
  <si>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</si>
  <si>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</si>
  <si>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</si>
  <si>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</si>
  <si>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</si>
  <si>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</si>
  <si>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</si>
  <si>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</si>
  <si>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</si>
  <si>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</si>
  <si>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</si>
  <si>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</si>
  <si>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</si>
  <si>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</si>
  <si>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</si>
  <si>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</si>
  <si>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</si>
  <si>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</si>
  <si>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Piece</t>
  </si>
  <si>
    <t>Normal</t>
  </si>
  <si>
    <t>8424.89.9000</t>
  </si>
  <si>
    <t>Yantian,China</t>
  </si>
  <si>
    <t>China</t>
  </si>
  <si>
    <t xml:space="preserve">3924.10.4000 </t>
  </si>
  <si>
    <t>Soap dish</t>
  </si>
  <si>
    <t>Hooks(12pcs)</t>
  </si>
  <si>
    <t>N Natori Studio</t>
  </si>
  <si>
    <t>N Natori Studio 5%</t>
  </si>
  <si>
    <t>Chihiro</t>
  </si>
  <si>
    <r>
      <t>Resin 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black</t>
    </r>
    <r>
      <rPr>
        <sz val="10"/>
        <color theme="1"/>
        <rFont val="Arial"/>
        <family val="2"/>
      </rPr>
      <t xml:space="preserve"> pump head</t>
    </r>
    <r>
      <rPr>
        <sz val="10"/>
        <color theme="1"/>
        <rFont val="宋体"/>
        <family val="3"/>
        <charset val="134"/>
      </rPr>
      <t>）</t>
    </r>
  </si>
  <si>
    <r>
      <t>lotion pump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3"/>
      </rPr>
      <t>plastic</t>
    </r>
    <r>
      <rPr>
        <sz val="10"/>
        <color theme="1"/>
        <rFont val="Arial"/>
        <family val="2"/>
      </rPr>
      <t xml:space="preserve"> black pump head</t>
    </r>
    <r>
      <rPr>
        <sz val="10"/>
        <color theme="1"/>
        <rFont val="宋体"/>
        <family val="3"/>
        <charset val="134"/>
      </rPr>
      <t>）</t>
    </r>
  </si>
  <si>
    <t>resin</t>
    <phoneticPr fontId="10" type="noConversion"/>
  </si>
  <si>
    <t>3.5x3.5x7.5"</t>
  </si>
  <si>
    <t>black</t>
  </si>
  <si>
    <t>NS71-4182</t>
    <phoneticPr fontId="2" type="noConversion"/>
  </si>
  <si>
    <r>
      <rPr>
        <sz val="10"/>
        <rFont val="Arial"/>
        <family val="2"/>
      </rPr>
      <t>2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</si>
  <si>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 xml:space="preserve">S-DGZX </t>
  </si>
  <si>
    <t>Chihiro</t>
    <phoneticPr fontId="10" type="noConversion"/>
  </si>
  <si>
    <t>Resin Toothbrush</t>
    <phoneticPr fontId="10" type="noConversion"/>
  </si>
  <si>
    <t>Toothbrush</t>
  </si>
  <si>
    <t>resin</t>
    <phoneticPr fontId="10" type="noConversion"/>
  </si>
  <si>
    <t>4.3x2.68x4.3"</t>
  </si>
  <si>
    <t>NS71-4183</t>
  </si>
  <si>
    <r>
      <rPr>
        <sz val="10"/>
        <rFont val="Arial"/>
        <family val="2"/>
      </rPr>
      <t>3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</si>
  <si>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3924.90.5650</t>
  </si>
  <si>
    <t>Chihiro</t>
    <phoneticPr fontId="10" type="noConversion"/>
  </si>
  <si>
    <t>Resin  Tumbler</t>
    <phoneticPr fontId="10" type="noConversion"/>
  </si>
  <si>
    <t>tumbler</t>
  </si>
  <si>
    <t>resin</t>
    <phoneticPr fontId="10" type="noConversion"/>
  </si>
  <si>
    <t>3x3x4.3"</t>
  </si>
  <si>
    <t>NS71-4184</t>
  </si>
  <si>
    <r>
      <rPr>
        <sz val="10"/>
        <rFont val="Arial"/>
        <family val="2"/>
      </rPr>
      <t>4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</si>
  <si>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Chihiro</t>
    <phoneticPr fontId="10" type="noConversion"/>
  </si>
  <si>
    <t>Resin Soap dish</t>
    <phoneticPr fontId="10" type="noConversion"/>
  </si>
  <si>
    <t>resin</t>
    <phoneticPr fontId="10" type="noConversion"/>
  </si>
  <si>
    <t>5.35x4x1"</t>
    <phoneticPr fontId="10" type="noConversion"/>
  </si>
  <si>
    <t>NS71-4185</t>
  </si>
  <si>
    <r>
      <rPr>
        <sz val="10"/>
        <rFont val="Arial"/>
        <family val="2"/>
      </rPr>
      <t>5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</si>
  <si>
    <t>Resin Hooks(12pcs)</t>
    <phoneticPr fontId="10" type="noConversion"/>
  </si>
  <si>
    <t>6.89x3.54x2.76"</t>
  </si>
  <si>
    <t>NS71-4186</t>
  </si>
  <si>
    <r>
      <rPr>
        <sz val="10"/>
        <rFont val="Arial"/>
        <family val="2"/>
      </rPr>
      <t>6</t>
    </r>
    <r>
      <rPr>
        <sz val="11"/>
        <color theme="1"/>
        <rFont val="宋体"/>
        <family val="2"/>
        <scheme val="minor"/>
      </rPr>
      <t xml:space="preserve"> pcs LP+2 pcs TBH+1 pc TUM+1 pc SD +1 set Hooks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mix into one carton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</si>
</sst>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26" formatCode="\$#,##0.00_);[Red]\(\$#,##0.00\)"/>
    <numFmt numFmtId="176" formatCode="&quot;$&quot;#,##0.00"/>
    <numFmt numFmtId="178" formatCode="[$$-409]#,##0.000000"/>
    <numFmt numFmtId="179" formatCode="0.0_ "/>
    <numFmt numFmtId="183" formatCode="0.0000"/>
    <numFmt numFmtId="184" formatCode="0.0%"/>
    <numFmt numFmtId="186" formatCode="0.0"/>
    <numFmt numFmtId="187" formatCode="[$¥-804]#,##0.00"/>
  </numFmts>
  <fonts count="2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1"/>
      <name val="Aptos Display"/>
      <family val="2"/>
    </font>
    <font>
      <sz val="10"/>
      <color rgb="FF00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3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宋体"/>
      <family val="3"/>
      <charset val="134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宋体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78" fontId="9" fillId="0" borderId="0"/>
    <xf numFmtId="178" fontId="9" fillId="0" borderId="0"/>
    <xf numFmtId="178" fontId="5" fillId="0" borderId="0"/>
    <xf numFmtId="9" fontId="1" fillId="0" borderId="0" applyFont="0" applyFill="0" applyBorder="0" applyAlignment="0" applyProtection="0"/>
    <xf numFmtId="178" fontId="1" fillId="0" borderId="0"/>
    <xf numFmtId="178" fontId="9" fillId="0" borderId="0">
      <alignment vertical="center"/>
    </xf>
    <xf numFmtId="178" fontId="1" fillId="0" borderId="0"/>
    <xf numFmtId="43" fontId="1" fillId="0" borderId="0" applyFont="0" applyFill="0" applyBorder="0" applyAlignment="0" applyProtection="0">
      <alignment vertical="center"/>
    </xf>
    <xf numFmtId="178" fontId="1" fillId="0" borderId="0"/>
    <xf numFmtId="178" fontId="1" fillId="0" borderId="0"/>
    <xf numFmtId="187" fontId="19" fillId="0" borderId="0">
      <alignment vertical="center"/>
    </xf>
    <xf numFmtId="187" fontId="5" fillId="0" borderId="0"/>
    <xf numFmtId="187" fontId="5" fillId="0" borderId="0"/>
    <xf numFmtId="0" fontId="5" fillId="0" borderId="0"/>
  </cellStyleXfs>
  <cellXfs count="7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5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76" fontId="7" fillId="5" borderId="1" xfId="3" applyNumberFormat="1" applyFont="1" applyFill="1" applyBorder="1" applyAlignment="1">
      <alignment horizontal="center" wrapText="1"/>
    </xf>
    <xf numFmtId="176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76" fontId="8" fillId="5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12" fillId="0" borderId="1" xfId="0" applyFont="1" applyBorder="1"/>
    <xf numFmtId="0" fontId="12" fillId="0" borderId="1" xfId="4" applyNumberFormat="1" applyFont="1" applyBorder="1" applyAlignment="1">
      <alignment vertical="center" wrapText="1"/>
    </xf>
    <xf numFmtId="0" fontId="12" fillId="0" borderId="1" xfId="10" applyNumberFormat="1" applyFont="1" applyBorder="1" applyAlignment="1">
      <alignment vertical="center"/>
    </xf>
    <xf numFmtId="183" fontId="12" fillId="7" borderId="1" xfId="0" applyNumberFormat="1" applyFont="1" applyFill="1" applyBorder="1"/>
    <xf numFmtId="2" fontId="12" fillId="0" borderId="1" xfId="0" applyNumberFormat="1" applyFont="1" applyBorder="1"/>
    <xf numFmtId="1" fontId="12" fillId="7" borderId="1" xfId="0" applyNumberFormat="1" applyFont="1" applyFill="1" applyBorder="1"/>
    <xf numFmtId="3" fontId="12" fillId="0" borderId="1" xfId="0" applyNumberFormat="1" applyFont="1" applyBorder="1"/>
    <xf numFmtId="176" fontId="12" fillId="7" borderId="1" xfId="0" applyNumberFormat="1" applyFont="1" applyFill="1" applyBorder="1"/>
    <xf numFmtId="10" fontId="12" fillId="0" borderId="1" xfId="0" applyNumberFormat="1" applyFont="1" applyBorder="1"/>
    <xf numFmtId="176" fontId="12" fillId="7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78" fontId="13" fillId="2" borderId="1" xfId="12" applyFont="1" applyFill="1" applyBorder="1" applyAlignment="1">
      <alignment vertical="center"/>
    </xf>
    <xf numFmtId="178" fontId="5" fillId="0" borderId="1" xfId="13" applyFont="1" applyBorder="1" applyAlignment="1">
      <alignment vertical="center"/>
    </xf>
    <xf numFmtId="178" fontId="11" fillId="5" borderId="1" xfId="12" applyFont="1" applyFill="1" applyBorder="1" applyAlignment="1">
      <alignment horizontal="left" vertical="center" wrapText="1"/>
    </xf>
    <xf numFmtId="178" fontId="11" fillId="0" borderId="1" xfId="12" applyFont="1" applyBorder="1" applyAlignment="1">
      <alignment horizontal="left" vertical="center" wrapText="1"/>
    </xf>
    <xf numFmtId="178" fontId="17" fillId="0" borderId="1" xfId="12" applyFont="1" applyBorder="1" applyAlignment="1">
      <alignment vertical="center"/>
    </xf>
    <xf numFmtId="178" fontId="18" fillId="0" borderId="1" xfId="12" applyFont="1" applyBorder="1" applyAlignment="1">
      <alignment horizontal="left" vertical="center"/>
    </xf>
    <xf numFmtId="178" fontId="13" fillId="0" borderId="1" xfId="12" applyFont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187" fontId="5" fillId="5" borderId="1" xfId="14" applyFont="1" applyFill="1" applyBorder="1" applyAlignment="1"/>
    <xf numFmtId="178" fontId="5" fillId="0" borderId="1" xfId="4" applyFont="1" applyBorder="1" applyAlignment="1">
      <alignment vertical="center" wrapText="1"/>
    </xf>
    <xf numFmtId="186" fontId="17" fillId="0" borderId="1" xfId="12" applyNumberFormat="1" applyFont="1" applyBorder="1" applyAlignment="1">
      <alignment vertical="center"/>
    </xf>
    <xf numFmtId="179" fontId="5" fillId="0" borderId="1" xfId="13" applyNumberFormat="1" applyFont="1" applyBorder="1" applyAlignment="1">
      <alignment horizontal="center" vertical="center"/>
    </xf>
    <xf numFmtId="0" fontId="5" fillId="0" borderId="1" xfId="6" applyNumberFormat="1" applyBorder="1" applyAlignment="1">
      <alignment horizontal="center" vertical="center" wrapText="1"/>
    </xf>
    <xf numFmtId="187" fontId="5" fillId="0" borderId="1" xfId="15" applyBorder="1" applyAlignment="1">
      <alignment horizontal="left" vertical="center"/>
    </xf>
    <xf numFmtId="184" fontId="7" fillId="0" borderId="1" xfId="16" applyNumberFormat="1" applyFont="1" applyBorder="1" applyAlignment="1">
      <alignment horizontal="left" vertical="center"/>
    </xf>
    <xf numFmtId="176" fontId="21" fillId="7" borderId="1" xfId="0" applyNumberFormat="1" applyFont="1" applyFill="1" applyBorder="1"/>
    <xf numFmtId="9" fontId="22" fillId="0" borderId="1" xfId="1" applyFont="1" applyFill="1" applyBorder="1" applyAlignment="1">
      <alignment wrapText="1"/>
    </xf>
    <xf numFmtId="176" fontId="22" fillId="8" borderId="1" xfId="0" applyNumberFormat="1" applyFont="1" applyFill="1" applyBorder="1" applyAlignment="1">
      <alignment horizontal="center" wrapText="1"/>
    </xf>
    <xf numFmtId="26" fontId="22" fillId="0" borderId="1" xfId="0" applyNumberFormat="1" applyFont="1" applyBorder="1"/>
    <xf numFmtId="10" fontId="21" fillId="0" borderId="1" xfId="1" applyNumberFormat="1" applyFont="1" applyBorder="1" applyAlignment="1">
      <alignment wrapText="1"/>
    </xf>
    <xf numFmtId="0" fontId="1" fillId="0" borderId="1" xfId="11" applyNumberFormat="1" applyFont="1" applyFill="1" applyBorder="1" applyAlignment="1">
      <alignment vertical="center"/>
    </xf>
    <xf numFmtId="0" fontId="1" fillId="2" borderId="1" xfId="12" applyNumberFormat="1" applyFont="1" applyFill="1" applyBorder="1" applyAlignment="1">
      <alignment vertical="center"/>
    </xf>
    <xf numFmtId="178" fontId="5" fillId="2" borderId="1" xfId="13" applyFont="1" applyFill="1" applyBorder="1" applyAlignment="1">
      <alignment vertical="center"/>
    </xf>
    <xf numFmtId="179" fontId="5" fillId="0" borderId="1" xfId="9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wrapText="1"/>
    </xf>
    <xf numFmtId="2" fontId="24" fillId="0" borderId="1" xfId="0" applyNumberFormat="1" applyFont="1" applyBorder="1" applyAlignment="1">
      <alignment wrapText="1"/>
    </xf>
    <xf numFmtId="178" fontId="11" fillId="0" borderId="1" xfId="4" applyFont="1" applyBorder="1" applyAlignment="1">
      <alignment horizontal="left" vertical="center" wrapText="1"/>
    </xf>
    <xf numFmtId="179" fontId="5" fillId="0" borderId="1" xfId="4" applyNumberFormat="1" applyFont="1" applyBorder="1" applyAlignment="1">
      <alignment horizontal="left" vertical="center" wrapText="1"/>
    </xf>
    <xf numFmtId="187" fontId="5" fillId="5" borderId="2" xfId="14" applyFont="1" applyFill="1" applyBorder="1" applyAlignment="1"/>
    <xf numFmtId="179" fontId="5" fillId="0" borderId="1" xfId="6" applyNumberFormat="1" applyBorder="1" applyAlignment="1">
      <alignment horizontal="center" vertical="center" wrapText="1"/>
    </xf>
    <xf numFmtId="0" fontId="5" fillId="0" borderId="2" xfId="17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wrapText="1"/>
    </xf>
  </cellXfs>
  <cellStyles count="18">
    <cellStyle name="_ET_STYLE_NoName_00_ 2 2 2" xfId="16"/>
    <cellStyle name="Comma 2" xfId="11"/>
    <cellStyle name="Normal 2" xfId="2"/>
    <cellStyle name="Normal 2 18 2" xfId="3"/>
    <cellStyle name="Normal 2 2" xfId="13"/>
    <cellStyle name="Normal 2 32" xfId="5"/>
    <cellStyle name="Normal 3" xfId="8"/>
    <cellStyle name="Normal 6" xfId="10"/>
    <cellStyle name="Normal 7" xfId="12"/>
    <cellStyle name="Percent 2" xfId="7"/>
    <cellStyle name="百分比" xfId="1" builtinId="5"/>
    <cellStyle name="常规" xfId="0" builtinId="0"/>
    <cellStyle name="常规 4 9" xfId="14"/>
    <cellStyle name="常规_quotation-Mercury  3.22.2011 (for BBB) 3" xfId="9"/>
    <cellStyle name="常规_quotation-Mercury  3.22.2011 (for BBB)_BBB Spring 12 Styleout Belize - Heather 102111 2" xfId="4"/>
    <cellStyle name="样式 1 2" xfId="17"/>
    <cellStyle name="样式 1 2 2" xfId="6"/>
    <cellStyle name="样式 1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255649</xdr:colOff>
      <xdr:row>2</xdr:row>
      <xdr:rowOff>16493</xdr:rowOff>
    </xdr:from>
    <xdr:to>
      <xdr:col>1</xdr:col>
      <xdr:colOff>2102921</xdr:colOff>
      <xdr:row>5</xdr:row>
      <xdr:rowOff>3869</xdr:rowOff>
    </xdr:to>
    <xdr:pic>
      <xdr:nvPicPr>
        <xdr:cNvPr id="10" name="Picture 7" descr="A black and white design of a bathroom&#10;&#10;Description automatically generated with medium confidence">
          <a:extLst>
            <a:ext uri="{FF2B5EF4-FFF2-40B4-BE49-F238E27FC236}">
              <a16:creationId xmlns:a16="http://schemas.microsoft.com/office/drawing/2014/main" xmlns="" id="{34DF5493-DA3F-49CA-BF11-0132F71F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7" b="29231"/>
        <a:stretch/>
      </xdr:blipFill>
      <xdr:spPr>
        <a:xfrm>
          <a:off x="931924" y="19304618"/>
          <a:ext cx="1847272" cy="1130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BA%20POE%20Commitment%20Sheet%20-%2020250929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- 8.4"/>
      <sheetName val="Sales - 8.5"/>
      <sheetName val="Debi 9.5"/>
      <sheetName val="Sales - 9.29"/>
      <sheetName val="Commitment"/>
      <sheetName val="Item"/>
      <sheetName val="Sunny 9.26"/>
      <sheetName val="Sunny 9.18"/>
      <sheetName val="Sunny 8.5"/>
      <sheetName val="Sunny 8.4"/>
      <sheetName val="Sunny 7.28"/>
      <sheetName val="Sunny 7.23"/>
      <sheetName val="Sunny 7.22"/>
      <sheetName val="every day"/>
      <sheetName val="Everyday Quote - 7.21"/>
      <sheetName val="ALL - POE quote"/>
      <sheetName val="2023 Coastal Orders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53">
          <cell r="S53">
            <v>1.78</v>
          </cell>
        </row>
        <row r="54">
          <cell r="S54">
            <v>1.53</v>
          </cell>
        </row>
        <row r="55">
          <cell r="S55">
            <v>1.42</v>
          </cell>
        </row>
        <row r="56">
          <cell r="S56">
            <v>1.42</v>
          </cell>
        </row>
        <row r="57">
          <cell r="S57">
            <v>1.58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"/>
  <sheetViews>
    <sheetView tabSelected="1" zoomScale="77" zoomScaleNormal="77" workbookViewId="0">
      <selection activeCell="I14" sqref="I14"/>
    </sheetView>
  </sheetViews>
  <sheetFormatPr defaultColWidth="9.140625" defaultRowHeight="15"/>
  <cols>
    <col min="1" max="1" width="10.140625" style="1" customWidth="1"/>
    <col min="2" max="2" width="34.7109375" style="2" customWidth="1"/>
    <col min="3" max="3" width="8.42578125" style="2" customWidth="1"/>
    <col min="4" max="4" width="12.42578125" style="2" customWidth="1"/>
    <col min="5" max="5" width="27.5703125" style="2" customWidth="1"/>
    <col min="6" max="6" width="24.140625" style="2" customWidth="1"/>
    <col min="7" max="7" width="19.85546875" style="2" customWidth="1"/>
    <col min="8" max="8" width="25.42578125" style="2" customWidth="1"/>
    <col min="9" max="9" width="13.140625" style="2" customWidth="1"/>
    <col min="10" max="10" width="15.85546875" style="2" customWidth="1"/>
    <col min="11" max="11" width="16.28515625" style="2" customWidth="1"/>
    <col min="12" max="12" width="11.85546875" style="2" customWidth="1"/>
    <col min="13" max="13" width="13.140625" style="2" customWidth="1"/>
    <col min="14" max="14" width="12.140625" style="2" customWidth="1"/>
    <col min="15" max="15" width="13.85546875" style="2" customWidth="1"/>
    <col min="16" max="16" width="8.85546875" style="2" customWidth="1"/>
    <col min="17" max="17" width="8.5703125" style="4" customWidth="1"/>
    <col min="18" max="18" width="9.42578125" style="2" customWidth="1"/>
    <col min="19" max="19" width="15.85546875" style="2" customWidth="1"/>
    <col min="20" max="20" width="8.140625" style="76" customWidth="1"/>
    <col min="21" max="21" width="8.7109375" style="76" customWidth="1"/>
    <col min="22" max="22" width="8.5703125" style="76" customWidth="1"/>
    <col min="23" max="23" width="8.140625" style="76" customWidth="1"/>
    <col min="24" max="24" width="8.7109375" style="76" customWidth="1"/>
    <col min="25" max="25" width="7.140625" style="76" customWidth="1"/>
    <col min="26" max="26" width="9" style="76" customWidth="1"/>
    <col min="27" max="27" width="6.28515625" style="77" customWidth="1"/>
    <col min="28" max="29" width="10" style="76" customWidth="1"/>
    <col min="30" max="30" width="9.85546875" style="77" customWidth="1"/>
    <col min="31" max="31" width="11.5703125" style="2" customWidth="1"/>
    <col min="32" max="32" width="8.85546875" style="4" customWidth="1"/>
    <col min="33" max="33" width="14.140625" style="2" customWidth="1"/>
    <col min="34" max="34" width="9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10.5703125" style="4" customWidth="1"/>
    <col min="39" max="39" width="8.140625" style="3" customWidth="1"/>
    <col min="40" max="41" width="9.28515625" style="4" customWidth="1"/>
    <col min="42" max="42" width="11.5703125" style="3" customWidth="1"/>
    <col min="43" max="43" width="10.85546875" style="4" customWidth="1"/>
    <col min="44" max="44" width="7.85546875" style="4" customWidth="1"/>
    <col min="45" max="45" width="9.5703125" style="4" customWidth="1"/>
    <col min="46" max="46" width="11.7109375" style="4" customWidth="1"/>
    <col min="47" max="47" width="15.85546875" style="78" customWidth="1"/>
    <col min="48" max="50" width="10.5703125" style="2" customWidth="1"/>
    <col min="51" max="52" width="13.85546875" style="4" customWidth="1"/>
    <col min="53" max="53" width="11.85546875" style="4" hidden="1" customWidth="1"/>
    <col min="54" max="54" width="9.140625" style="2" customWidth="1"/>
    <col min="55" max="56" width="9.140625" style="2" hidden="1" customWidth="1"/>
    <col min="57" max="57" width="9.140625" style="2" customWidth="1"/>
    <col min="58" max="58" width="8.28515625" style="2" customWidth="1"/>
    <col min="59" max="59" width="9.140625" style="2"/>
    <col min="60" max="60" width="11.140625" style="2" customWidth="1"/>
    <col min="61" max="61" width="21.85546875" style="2" customWidth="1"/>
    <col min="62" max="63" width="9.140625" style="2"/>
    <col min="64" max="64" width="12.5703125" style="2" customWidth="1"/>
    <col min="65" max="77" width="9.140625" style="2"/>
    <col min="78" max="78" width="17.5703125" style="2" customWidth="1"/>
    <col min="79" max="79" width="9.140625" style="2"/>
    <col min="80" max="80" width="10.5703125" style="2" customWidth="1"/>
    <col min="81" max="16384" width="9.140625" style="2"/>
  </cols>
  <sheetData>
    <row r="1" spans="1:59" ht="68.099999999999994" customHeight="1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8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8" t="s">
        <v>30</v>
      </c>
      <c r="AF1" s="21" t="s">
        <v>31</v>
      </c>
      <c r="AG1" s="8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4" t="s">
        <v>40</v>
      </c>
      <c r="AP1" s="22" t="s">
        <v>41</v>
      </c>
      <c r="AQ1" s="21" t="s">
        <v>42</v>
      </c>
      <c r="AR1" s="21" t="s">
        <v>43</v>
      </c>
      <c r="AS1" s="25" t="s">
        <v>44</v>
      </c>
      <c r="AT1" s="26" t="s">
        <v>45</v>
      </c>
      <c r="AU1" s="27" t="s">
        <v>46</v>
      </c>
      <c r="AV1" s="28" t="s">
        <v>47</v>
      </c>
      <c r="AW1" s="26" t="s">
        <v>48</v>
      </c>
      <c r="AX1" s="8" t="s">
        <v>49</v>
      </c>
      <c r="AY1" s="21" t="s">
        <v>50</v>
      </c>
      <c r="AZ1" s="21" t="s">
        <v>51</v>
      </c>
      <c r="BA1" s="21" t="s">
        <v>52</v>
      </c>
      <c r="BB1" s="18" t="s">
        <v>53</v>
      </c>
      <c r="BC1" s="29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</row>
    <row r="2" spans="1:59" ht="30" customHeight="1">
      <c r="A2" s="6"/>
      <c r="B2" s="44"/>
      <c r="C2" s="7"/>
      <c r="D2" s="45" t="s">
        <v>68</v>
      </c>
      <c r="E2" s="30" t="s">
        <v>69</v>
      </c>
      <c r="F2" s="34" t="s">
        <v>59</v>
      </c>
      <c r="G2" s="46" t="s">
        <v>70</v>
      </c>
      <c r="H2" s="47" t="s">
        <v>71</v>
      </c>
      <c r="I2" s="48" t="s">
        <v>72</v>
      </c>
      <c r="J2" s="49" t="s">
        <v>73</v>
      </c>
      <c r="K2" s="50" t="s">
        <v>74</v>
      </c>
      <c r="L2" s="51" t="s">
        <v>75</v>
      </c>
      <c r="M2" s="52"/>
      <c r="N2" s="52" t="s">
        <v>76</v>
      </c>
      <c r="O2" s="53"/>
      <c r="P2" s="36" t="s">
        <v>60</v>
      </c>
      <c r="Q2" s="31">
        <f>'[1]Sunny 9.26'!S53</f>
        <v>1.78</v>
      </c>
      <c r="R2" s="34" t="s">
        <v>61</v>
      </c>
      <c r="S2" s="54" t="s">
        <v>77</v>
      </c>
      <c r="T2" s="55">
        <v>25.5</v>
      </c>
      <c r="U2" s="55">
        <v>22</v>
      </c>
      <c r="V2" s="55">
        <v>20</v>
      </c>
      <c r="W2" s="56">
        <v>19.78</v>
      </c>
      <c r="X2" s="56">
        <v>10.39</v>
      </c>
      <c r="Y2" s="56">
        <v>21.05</v>
      </c>
      <c r="Z2" s="32">
        <v>3.1</v>
      </c>
      <c r="AA2" s="57">
        <v>2</v>
      </c>
      <c r="AB2" s="37">
        <f t="shared" ref="AB2:AB6" si="0">IF(W2="","",W2*X2*Y2/1000000)</f>
        <v>4.3260739100000004E-3</v>
      </c>
      <c r="AC2" s="38">
        <v>63</v>
      </c>
      <c r="AD2" s="39">
        <f t="shared" ref="AD2:AD6" si="1">IF(AA2="","",AC2/AB2*AA2)</f>
        <v>29125.715977423046</v>
      </c>
      <c r="AE2" s="40">
        <v>2250</v>
      </c>
      <c r="AF2" s="41">
        <f t="shared" ref="AF2:AF6" si="2">IF(ISERROR(AE2/AD2),"",AE2/AD2)</f>
        <v>7.7251319821428577E-2</v>
      </c>
      <c r="AG2" s="58" t="s">
        <v>62</v>
      </c>
      <c r="AH2" s="59">
        <v>0.318</v>
      </c>
      <c r="AI2" s="41">
        <f t="shared" ref="AI2:AI6" si="3">IF(ISERROR(Q2*AH2),"",Q2*AH2)</f>
        <v>0.56603999999999999</v>
      </c>
      <c r="AJ2" s="41">
        <f t="shared" ref="AJ2:AJ6" si="4">IF(ISERROR(Q2+AF2+AI2),"",Q2+AF2+AI2)</f>
        <v>2.4232913198214288</v>
      </c>
      <c r="AK2" s="33">
        <v>0</v>
      </c>
      <c r="AL2" s="41">
        <f t="shared" ref="AL2:AL6" si="5">IF(ISERROR(AU2*AK2),"",AU2*AK2)</f>
        <v>0</v>
      </c>
      <c r="AM2" s="33">
        <v>0.05</v>
      </c>
      <c r="AN2" s="41">
        <f t="shared" ref="AN2:AN6" si="6">IF(ISERROR(AU2*AM2),"",AU2*AM2)</f>
        <v>0.1595</v>
      </c>
      <c r="AO2" s="5">
        <v>0</v>
      </c>
      <c r="AP2" s="42">
        <v>0</v>
      </c>
      <c r="AQ2" s="43">
        <f t="shared" ref="AQ2:AQ6" si="7">IF(ISERROR(AU2*AP2),"",AU2*AP2)</f>
        <v>0</v>
      </c>
      <c r="AR2" s="43">
        <f t="shared" ref="AR2:AR6" si="8">IF(ISERROR(AL2+AN2+AQ2),"",AL2+AN2+AQ2)</f>
        <v>0.1595</v>
      </c>
      <c r="AS2" s="60">
        <f t="shared" ref="AS2:AS6" si="9">IF(ISERROR(AJ2+AR2),"",AJ2+AR2)</f>
        <v>2.5827913198214287</v>
      </c>
      <c r="AT2" s="61">
        <f t="shared" ref="AT2:AT6" si="10">IF(ISERROR((AU2-AS2)/AU2),"",(AU2-AS2)/AU2)</f>
        <v>0.19034754864532014</v>
      </c>
      <c r="AU2" s="62">
        <v>3.19</v>
      </c>
      <c r="AV2" s="63">
        <v>6.99</v>
      </c>
      <c r="AW2" s="64">
        <f>IF(ISERROR((AV2-AU2)/AV2),"",(AV2-AU2)/AV2)</f>
        <v>0.54363376251788276</v>
      </c>
      <c r="AX2" s="65">
        <v>600</v>
      </c>
      <c r="AY2" s="41">
        <f>IF(ISERROR(AS2*AX2),"",AS2*AX2)</f>
        <v>1549.6747918928572</v>
      </c>
      <c r="AZ2" s="41">
        <f>IF(ISERROR(AU2*AX2),"",AU2*AX2)</f>
        <v>1914</v>
      </c>
      <c r="BA2" s="5"/>
      <c r="BB2" s="7">
        <f>IF(T2="","",T2*U2*V2/1000000/AA2*AX2)</f>
        <v>3.3660000000000001</v>
      </c>
      <c r="BC2" s="7"/>
      <c r="BD2" s="7"/>
      <c r="BE2" s="66" t="s">
        <v>63</v>
      </c>
      <c r="BF2" s="35" t="s">
        <v>64</v>
      </c>
      <c r="BG2" s="67" t="s">
        <v>78</v>
      </c>
    </row>
    <row r="3" spans="1:59" ht="30" customHeight="1">
      <c r="A3" s="6"/>
      <c r="B3" s="44"/>
      <c r="C3" s="7"/>
      <c r="D3" s="45" t="s">
        <v>68</v>
      </c>
      <c r="E3" s="30" t="s">
        <v>69</v>
      </c>
      <c r="F3" s="34" t="s">
        <v>59</v>
      </c>
      <c r="G3" s="46" t="s">
        <v>79</v>
      </c>
      <c r="H3" s="48" t="s">
        <v>80</v>
      </c>
      <c r="I3" s="48" t="s">
        <v>81</v>
      </c>
      <c r="J3" s="49" t="s">
        <v>82</v>
      </c>
      <c r="K3" s="50" t="s">
        <v>83</v>
      </c>
      <c r="L3" s="51" t="s">
        <v>75</v>
      </c>
      <c r="M3" s="52"/>
      <c r="N3" s="52" t="s">
        <v>84</v>
      </c>
      <c r="O3" s="53"/>
      <c r="P3" s="36" t="s">
        <v>60</v>
      </c>
      <c r="Q3" s="31">
        <f>'[1]Sunny 9.26'!S54</f>
        <v>1.53</v>
      </c>
      <c r="R3" s="34" t="s">
        <v>61</v>
      </c>
      <c r="S3" s="54" t="s">
        <v>85</v>
      </c>
      <c r="T3" s="55">
        <v>25.5</v>
      </c>
      <c r="U3" s="55">
        <v>22</v>
      </c>
      <c r="V3" s="55">
        <v>20</v>
      </c>
      <c r="W3" s="68">
        <v>15.6144</v>
      </c>
      <c r="X3" s="68">
        <v>11.922000000000001</v>
      </c>
      <c r="Y3" s="68">
        <v>12.922000000000001</v>
      </c>
      <c r="Z3" s="32">
        <v>3.1</v>
      </c>
      <c r="AA3" s="57">
        <v>2</v>
      </c>
      <c r="AB3" s="37">
        <f t="shared" si="0"/>
        <v>2.4054933180096003E-3</v>
      </c>
      <c r="AC3" s="38">
        <v>63</v>
      </c>
      <c r="AD3" s="39">
        <f t="shared" si="1"/>
        <v>52380.108087041932</v>
      </c>
      <c r="AE3" s="40">
        <v>2250</v>
      </c>
      <c r="AF3" s="41">
        <f t="shared" si="2"/>
        <v>4.2955237821600011E-2</v>
      </c>
      <c r="AG3" s="58" t="s">
        <v>86</v>
      </c>
      <c r="AH3" s="59">
        <v>0.40899999999999997</v>
      </c>
      <c r="AI3" s="41">
        <f t="shared" si="3"/>
        <v>0.62576999999999994</v>
      </c>
      <c r="AJ3" s="41">
        <f t="shared" si="4"/>
        <v>2.1987252378216002</v>
      </c>
      <c r="AK3" s="33">
        <v>0</v>
      </c>
      <c r="AL3" s="41">
        <f t="shared" si="5"/>
        <v>0</v>
      </c>
      <c r="AM3" s="33">
        <v>0.05</v>
      </c>
      <c r="AN3" s="41">
        <f t="shared" si="6"/>
        <v>0.13750000000000001</v>
      </c>
      <c r="AO3" s="5">
        <v>0</v>
      </c>
      <c r="AP3" s="42">
        <v>0</v>
      </c>
      <c r="AQ3" s="43">
        <f t="shared" si="7"/>
        <v>0</v>
      </c>
      <c r="AR3" s="43">
        <f t="shared" si="8"/>
        <v>0.13750000000000001</v>
      </c>
      <c r="AS3" s="60">
        <f t="shared" si="9"/>
        <v>2.3362252378216004</v>
      </c>
      <c r="AT3" s="61">
        <f t="shared" si="10"/>
        <v>0.15046354988305441</v>
      </c>
      <c r="AU3" s="62">
        <v>2.75</v>
      </c>
      <c r="AV3" s="63">
        <v>5.99</v>
      </c>
      <c r="AW3" s="64">
        <f t="shared" ref="AW3:AW6" si="11">IF(ISERROR((AV3-AU3)/AV3),"",(AV3-AU3)/AV3)</f>
        <v>0.54090150250417368</v>
      </c>
      <c r="AX3" s="65">
        <v>600</v>
      </c>
      <c r="AY3" s="41">
        <f t="shared" ref="AY3:AY6" si="12">IF(ISERROR(AS3*AX3),"",AS3*AX3)</f>
        <v>1401.7351426929602</v>
      </c>
      <c r="AZ3" s="41">
        <f t="shared" ref="AZ3:AZ6" si="13">IF(ISERROR(AU3*AX3),"",AU3*AX3)</f>
        <v>1650</v>
      </c>
      <c r="BA3" s="69"/>
      <c r="BB3" s="70"/>
      <c r="BC3" s="7"/>
      <c r="BD3" s="7"/>
      <c r="BE3" s="66" t="s">
        <v>63</v>
      </c>
      <c r="BF3" s="35" t="s">
        <v>64</v>
      </c>
      <c r="BG3" s="67" t="s">
        <v>78</v>
      </c>
    </row>
    <row r="4" spans="1:59" ht="30" customHeight="1">
      <c r="A4" s="6"/>
      <c r="B4" s="44"/>
      <c r="C4" s="7"/>
      <c r="D4" s="45" t="s">
        <v>68</v>
      </c>
      <c r="E4" s="30" t="s">
        <v>69</v>
      </c>
      <c r="F4" s="34" t="s">
        <v>59</v>
      </c>
      <c r="G4" s="46" t="s">
        <v>87</v>
      </c>
      <c r="H4" s="48" t="s">
        <v>88</v>
      </c>
      <c r="I4" s="48" t="s">
        <v>89</v>
      </c>
      <c r="J4" s="49" t="s">
        <v>90</v>
      </c>
      <c r="K4" s="50" t="s">
        <v>91</v>
      </c>
      <c r="L4" s="51" t="s">
        <v>75</v>
      </c>
      <c r="M4" s="52"/>
      <c r="N4" s="52" t="s">
        <v>92</v>
      </c>
      <c r="O4" s="53"/>
      <c r="P4" s="36" t="s">
        <v>60</v>
      </c>
      <c r="Q4" s="31">
        <f>'[1]Sunny 9.26'!S55</f>
        <v>1.42</v>
      </c>
      <c r="R4" s="34" t="s">
        <v>61</v>
      </c>
      <c r="S4" s="54" t="s">
        <v>93</v>
      </c>
      <c r="T4" s="55">
        <v>25.5</v>
      </c>
      <c r="U4" s="55">
        <v>22</v>
      </c>
      <c r="V4" s="55">
        <v>20</v>
      </c>
      <c r="W4" s="56">
        <v>8.6</v>
      </c>
      <c r="X4" s="56">
        <v>8.6199999999999992</v>
      </c>
      <c r="Y4" s="56">
        <v>11.922000000000001</v>
      </c>
      <c r="Z4" s="32">
        <v>3.1</v>
      </c>
      <c r="AA4" s="57">
        <v>1</v>
      </c>
      <c r="AB4" s="37">
        <f t="shared" si="0"/>
        <v>8.8380170399999993E-4</v>
      </c>
      <c r="AC4" s="38">
        <v>63</v>
      </c>
      <c r="AD4" s="39">
        <f t="shared" si="1"/>
        <v>71282.95828676068</v>
      </c>
      <c r="AE4" s="40">
        <v>2250</v>
      </c>
      <c r="AF4" s="41">
        <f t="shared" si="2"/>
        <v>3.1564346571428564E-2</v>
      </c>
      <c r="AG4" s="58" t="s">
        <v>65</v>
      </c>
      <c r="AH4" s="59">
        <v>0.33399999999999996</v>
      </c>
      <c r="AI4" s="41">
        <f t="shared" si="3"/>
        <v>0.47427999999999992</v>
      </c>
      <c r="AJ4" s="41">
        <f t="shared" si="4"/>
        <v>1.9258443465714286</v>
      </c>
      <c r="AK4" s="33">
        <v>0</v>
      </c>
      <c r="AL4" s="41">
        <f t="shared" si="5"/>
        <v>0</v>
      </c>
      <c r="AM4" s="33">
        <v>0.05</v>
      </c>
      <c r="AN4" s="41">
        <f t="shared" si="6"/>
        <v>0.12375000000000001</v>
      </c>
      <c r="AO4" s="5">
        <v>0</v>
      </c>
      <c r="AP4" s="42">
        <v>0</v>
      </c>
      <c r="AQ4" s="43">
        <f t="shared" si="7"/>
        <v>0</v>
      </c>
      <c r="AR4" s="43">
        <f t="shared" si="8"/>
        <v>0.12375000000000001</v>
      </c>
      <c r="AS4" s="60">
        <f t="shared" si="9"/>
        <v>2.0495943465714284</v>
      </c>
      <c r="AT4" s="61">
        <f t="shared" si="10"/>
        <v>0.17188107209235221</v>
      </c>
      <c r="AU4" s="62">
        <v>2.4750000000000001</v>
      </c>
      <c r="AV4" s="63">
        <v>4.99</v>
      </c>
      <c r="AW4" s="64">
        <f t="shared" si="11"/>
        <v>0.50400801603206413</v>
      </c>
      <c r="AX4" s="65">
        <v>300</v>
      </c>
      <c r="AY4" s="41">
        <f t="shared" si="12"/>
        <v>614.87830397142852</v>
      </c>
      <c r="AZ4" s="41">
        <f t="shared" si="13"/>
        <v>742.5</v>
      </c>
      <c r="BA4" s="5"/>
      <c r="BB4" s="7"/>
      <c r="BC4" s="7"/>
      <c r="BD4" s="7"/>
      <c r="BE4" s="66" t="s">
        <v>63</v>
      </c>
      <c r="BF4" s="35" t="s">
        <v>64</v>
      </c>
      <c r="BG4" s="67" t="s">
        <v>78</v>
      </c>
    </row>
    <row r="5" spans="1:59" ht="30" customHeight="1">
      <c r="A5" s="6"/>
      <c r="B5" s="44"/>
      <c r="C5" s="7"/>
      <c r="D5" s="45" t="s">
        <v>68</v>
      </c>
      <c r="E5" s="30" t="s">
        <v>69</v>
      </c>
      <c r="F5" s="34" t="s">
        <v>59</v>
      </c>
      <c r="G5" s="46" t="s">
        <v>94</v>
      </c>
      <c r="H5" s="71" t="s">
        <v>95</v>
      </c>
      <c r="I5" s="71" t="s">
        <v>66</v>
      </c>
      <c r="J5" s="49" t="s">
        <v>96</v>
      </c>
      <c r="K5" s="50" t="s">
        <v>97</v>
      </c>
      <c r="L5" s="51" t="s">
        <v>75</v>
      </c>
      <c r="M5" s="52"/>
      <c r="N5" s="52" t="s">
        <v>98</v>
      </c>
      <c r="O5" s="53"/>
      <c r="P5" s="36" t="s">
        <v>60</v>
      </c>
      <c r="Q5" s="31">
        <f>'[1]Sunny 9.26'!S56</f>
        <v>1.42</v>
      </c>
      <c r="R5" s="34" t="s">
        <v>61</v>
      </c>
      <c r="S5" s="54" t="s">
        <v>99</v>
      </c>
      <c r="T5" s="55">
        <v>25.5</v>
      </c>
      <c r="U5" s="55">
        <v>22</v>
      </c>
      <c r="V5" s="55">
        <v>20</v>
      </c>
      <c r="W5" s="56">
        <v>14.589</v>
      </c>
      <c r="X5" s="56">
        <v>4</v>
      </c>
      <c r="Y5" s="56">
        <v>11.16</v>
      </c>
      <c r="Z5" s="32">
        <v>3.1</v>
      </c>
      <c r="AA5" s="57">
        <v>1</v>
      </c>
      <c r="AB5" s="37">
        <f t="shared" si="0"/>
        <v>6.5125296000000002E-4</v>
      </c>
      <c r="AC5" s="38">
        <v>63</v>
      </c>
      <c r="AD5" s="39">
        <f t="shared" si="1"/>
        <v>96736.604467793892</v>
      </c>
      <c r="AE5" s="40">
        <v>2250</v>
      </c>
      <c r="AF5" s="41">
        <f t="shared" si="2"/>
        <v>2.3259034285714287E-2</v>
      </c>
      <c r="AG5" s="58" t="s">
        <v>86</v>
      </c>
      <c r="AH5" s="59">
        <v>0.40899999999999997</v>
      </c>
      <c r="AI5" s="41">
        <f t="shared" si="3"/>
        <v>0.58077999999999996</v>
      </c>
      <c r="AJ5" s="41">
        <f t="shared" si="4"/>
        <v>2.024039034285714</v>
      </c>
      <c r="AK5" s="33">
        <v>0</v>
      </c>
      <c r="AL5" s="41">
        <f t="shared" si="5"/>
        <v>0</v>
      </c>
      <c r="AM5" s="33">
        <v>0.05</v>
      </c>
      <c r="AN5" s="41">
        <f t="shared" si="6"/>
        <v>0.12375000000000001</v>
      </c>
      <c r="AO5" s="5">
        <v>0</v>
      </c>
      <c r="AP5" s="42">
        <v>0</v>
      </c>
      <c r="AQ5" s="43">
        <f t="shared" si="7"/>
        <v>0</v>
      </c>
      <c r="AR5" s="43">
        <f t="shared" si="8"/>
        <v>0.12375000000000001</v>
      </c>
      <c r="AS5" s="60">
        <f t="shared" si="9"/>
        <v>2.1477890342857138</v>
      </c>
      <c r="AT5" s="61">
        <f t="shared" si="10"/>
        <v>0.13220645079365104</v>
      </c>
      <c r="AU5" s="62">
        <v>2.4750000000000001</v>
      </c>
      <c r="AV5" s="63">
        <v>4.99</v>
      </c>
      <c r="AW5" s="64">
        <f t="shared" si="11"/>
        <v>0.50400801603206413</v>
      </c>
      <c r="AX5" s="65">
        <v>300</v>
      </c>
      <c r="AY5" s="41">
        <f t="shared" si="12"/>
        <v>644.33671028571416</v>
      </c>
      <c r="AZ5" s="41">
        <f t="shared" si="13"/>
        <v>742.5</v>
      </c>
      <c r="BA5" s="5"/>
      <c r="BB5" s="7"/>
      <c r="BC5" s="7"/>
      <c r="BD5" s="7"/>
      <c r="BE5" s="66" t="s">
        <v>63</v>
      </c>
      <c r="BF5" s="35" t="s">
        <v>64</v>
      </c>
      <c r="BG5" s="67" t="s">
        <v>78</v>
      </c>
    </row>
    <row r="6" spans="1:59" ht="30" customHeight="1" thickBot="1">
      <c r="A6" s="6"/>
      <c r="B6" s="44"/>
      <c r="C6" s="7"/>
      <c r="D6" s="45" t="s">
        <v>68</v>
      </c>
      <c r="E6" s="30" t="s">
        <v>69</v>
      </c>
      <c r="F6" s="34" t="s">
        <v>59</v>
      </c>
      <c r="G6" s="46" t="s">
        <v>70</v>
      </c>
      <c r="H6" s="71" t="s">
        <v>100</v>
      </c>
      <c r="I6" s="71" t="s">
        <v>67</v>
      </c>
      <c r="J6" s="49" t="s">
        <v>96</v>
      </c>
      <c r="K6" s="72" t="s">
        <v>101</v>
      </c>
      <c r="L6" s="51" t="s">
        <v>75</v>
      </c>
      <c r="M6" s="52"/>
      <c r="N6" s="52" t="s">
        <v>102</v>
      </c>
      <c r="O6" s="73"/>
      <c r="P6" s="36" t="s">
        <v>60</v>
      </c>
      <c r="Q6" s="31">
        <f>'[1]Sunny 9.26'!S57</f>
        <v>1.58</v>
      </c>
      <c r="R6" s="34" t="s">
        <v>61</v>
      </c>
      <c r="S6" s="54" t="s">
        <v>103</v>
      </c>
      <c r="T6" s="55">
        <v>25.5</v>
      </c>
      <c r="U6" s="55">
        <v>22</v>
      </c>
      <c r="V6" s="55">
        <v>20</v>
      </c>
      <c r="W6" s="74">
        <v>10</v>
      </c>
      <c r="X6" s="74">
        <v>8</v>
      </c>
      <c r="Y6" s="74">
        <v>18.5</v>
      </c>
      <c r="Z6" s="32">
        <v>3.1</v>
      </c>
      <c r="AA6" s="57">
        <v>1</v>
      </c>
      <c r="AB6" s="37">
        <f t="shared" si="0"/>
        <v>1.48E-3</v>
      </c>
      <c r="AC6" s="38">
        <v>63</v>
      </c>
      <c r="AD6" s="39">
        <f t="shared" si="1"/>
        <v>42567.567567567567</v>
      </c>
      <c r="AE6" s="40">
        <v>2250</v>
      </c>
      <c r="AF6" s="41">
        <f t="shared" si="2"/>
        <v>5.2857142857142859E-2</v>
      </c>
      <c r="AG6" s="75" t="s">
        <v>86</v>
      </c>
      <c r="AH6" s="59">
        <v>0.40899999999999997</v>
      </c>
      <c r="AI6" s="41">
        <f t="shared" si="3"/>
        <v>0.64622000000000002</v>
      </c>
      <c r="AJ6" s="41">
        <f t="shared" si="4"/>
        <v>2.279077142857143</v>
      </c>
      <c r="AK6" s="33">
        <v>0</v>
      </c>
      <c r="AL6" s="41">
        <f t="shared" si="5"/>
        <v>0</v>
      </c>
      <c r="AM6" s="33">
        <v>0.05</v>
      </c>
      <c r="AN6" s="41">
        <f t="shared" si="6"/>
        <v>0.14575000000000002</v>
      </c>
      <c r="AO6" s="5">
        <v>0</v>
      </c>
      <c r="AP6" s="42">
        <v>0</v>
      </c>
      <c r="AQ6" s="43">
        <f t="shared" si="7"/>
        <v>0</v>
      </c>
      <c r="AR6" s="43">
        <f t="shared" si="8"/>
        <v>0.14575000000000002</v>
      </c>
      <c r="AS6" s="60">
        <f t="shared" si="9"/>
        <v>2.4248271428571431</v>
      </c>
      <c r="AT6" s="61">
        <f t="shared" si="10"/>
        <v>0.16815535407988233</v>
      </c>
      <c r="AU6" s="62">
        <v>2.915</v>
      </c>
      <c r="AV6" s="63">
        <v>5.99</v>
      </c>
      <c r="AW6" s="64">
        <f t="shared" si="11"/>
        <v>0.5133555926544241</v>
      </c>
      <c r="AX6" s="65">
        <v>300</v>
      </c>
      <c r="AY6" s="41">
        <f t="shared" si="12"/>
        <v>727.4481428571429</v>
      </c>
      <c r="AZ6" s="41">
        <f t="shared" si="13"/>
        <v>874.5</v>
      </c>
      <c r="BA6" s="5"/>
      <c r="BB6" s="7"/>
      <c r="BC6" s="7"/>
      <c r="BD6" s="7"/>
      <c r="BE6" s="66" t="s">
        <v>63</v>
      </c>
      <c r="BF6" s="35" t="s">
        <v>64</v>
      </c>
      <c r="BG6" s="67" t="s">
        <v>78</v>
      </c>
    </row>
  </sheetData>
  <sheetProtection insertRows="0" deleteRows="0" sort="0"/>
  <protectedRanges>
    <protectedRange sqref="A2:C6 AV6 AB2:AD6 F7:AU116 Q2:R6 Z2:Z6 AF2:AU6 E2:F6 E7:E115 A7:D116" name="Range1"/>
    <protectedRange sqref="AE2:AE6" name="Range1_3"/>
    <protectedRange sqref="H2:H6" name="Range1_1"/>
    <protectedRange sqref="I2:I6" name="Range1_5"/>
    <protectedRange sqref="D2:D6" name="Range1_7"/>
    <protectedRange sqref="K2:K6" name="Range1_20"/>
    <protectedRange sqref="L2:L6" name="Range1_1_1"/>
    <protectedRange sqref="S2:S6" name="Range1_22"/>
    <protectedRange sqref="T2:V6" name="Range1_23"/>
    <protectedRange sqref="AA2:AA6" name="Range1_24"/>
    <protectedRange sqref="AX2:AX6" name="Range1_3_12"/>
    <protectedRange sqref="BG2:BG6" name="Range1_25"/>
    <protectedRange sqref="W2:W6" name="Range1_26"/>
    <protectedRange sqref="O2:O6" name="Range1_27"/>
  </protectedRanges>
  <mergeCells count="1">
    <mergeCell ref="B2:B6"/>
  </mergeCells>
  <phoneticPr fontId="2" type="noConversion"/>
  <dataValidations count="1">
    <dataValidation type="list" allowBlank="1" showInputMessage="1" showErrorMessage="1" sqref="BF2:BF6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R2:R6</xm:sqref>
        </x14:dataValidation>
        <x14:dataValidation type="list" allowBlank="1" showInputMessage="1" showErrorMessage="1">
          <x14:formula1>
            <xm:f>[1]ValueSelect!#REF!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2025-09-30T02:43:19Z</dcterms:created>
  <dcterms:modified xsi:type="dcterms:W3CDTF">2025-09-30T02:44:45Z</dcterms:modified>
</cp:coreProperties>
</file>