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C4F4A9E-967C-4031-8D60-D69123D4B3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AY4" i="5"/>
  <c r="AX2" i="5" l="1"/>
  <c r="AX9" i="5" l="1"/>
  <c r="AW9" i="5" s="1"/>
  <c r="AP9" i="5" s="1"/>
  <c r="AB9" i="5"/>
  <c r="AC9" i="5" s="1"/>
  <c r="AE9" i="5" s="1"/>
  <c r="AH9" i="5"/>
  <c r="AX8" i="5"/>
  <c r="AW8" i="5" s="1"/>
  <c r="AB8" i="5"/>
  <c r="AC8" i="5" s="1"/>
  <c r="AE8" i="5" s="1"/>
  <c r="AH8" i="5"/>
  <c r="AX7" i="5"/>
  <c r="AB7" i="5"/>
  <c r="AC7" i="5" s="1"/>
  <c r="AE7" i="5" s="1"/>
  <c r="AH7" i="5"/>
  <c r="AX6" i="5"/>
  <c r="AW6" i="5" s="1"/>
  <c r="AO6" i="5" s="1"/>
  <c r="AB6" i="5"/>
  <c r="AC6" i="5" s="1"/>
  <c r="AE6" i="5" s="1"/>
  <c r="AH6" i="5"/>
  <c r="AX5" i="5"/>
  <c r="AW5" i="5" s="1"/>
  <c r="AS5" i="5" s="1"/>
  <c r="AB5" i="5"/>
  <c r="AC5" i="5" s="1"/>
  <c r="AE5" i="5" s="1"/>
  <c r="AH5" i="5"/>
  <c r="AX4" i="5"/>
  <c r="AB4" i="5"/>
  <c r="AC4" i="5" s="1"/>
  <c r="AE4" i="5" s="1"/>
  <c r="AH4" i="5"/>
  <c r="AX3" i="5"/>
  <c r="AB3" i="5"/>
  <c r="AC3" i="5" s="1"/>
  <c r="AE3" i="5" s="1"/>
  <c r="AH3" i="5"/>
  <c r="AB2" i="5"/>
  <c r="AC2" i="5" s="1"/>
  <c r="AE2" i="5" s="1"/>
  <c r="AH2" i="5"/>
  <c r="AI8" i="5" l="1"/>
  <c r="AM8" i="5"/>
  <c r="AO8" i="5"/>
  <c r="AI5" i="5"/>
  <c r="AI2" i="5"/>
  <c r="AP8" i="5"/>
  <c r="AP6" i="5"/>
  <c r="AS8" i="5"/>
  <c r="AI4" i="5"/>
  <c r="AK6" i="5"/>
  <c r="AM6" i="5"/>
  <c r="AK8" i="5"/>
  <c r="AO5" i="5"/>
  <c r="AP5" i="5"/>
  <c r="AI3" i="5"/>
  <c r="AI9" i="5"/>
  <c r="AI7" i="5"/>
  <c r="AI6" i="5"/>
  <c r="AW7" i="5"/>
  <c r="AW3" i="5"/>
  <c r="AP3" i="5" s="1"/>
  <c r="AS6" i="5"/>
  <c r="AW2" i="5"/>
  <c r="AP2" i="5" s="1"/>
  <c r="AM5" i="5"/>
  <c r="AK5" i="5"/>
  <c r="AW4" i="5"/>
  <c r="AS9" i="5"/>
  <c r="AO9" i="5"/>
  <c r="AM9" i="5"/>
  <c r="AK9" i="5"/>
  <c r="AT5" i="5" l="1"/>
  <c r="AU5" i="5" s="1"/>
  <c r="AV5" i="5" s="1"/>
  <c r="AT6" i="5"/>
  <c r="AU6" i="5" s="1"/>
  <c r="AV6" i="5" s="1"/>
  <c r="AT8" i="5"/>
  <c r="AU8" i="5" s="1"/>
  <c r="AV8" i="5" s="1"/>
  <c r="AT9" i="5"/>
  <c r="AU9" i="5" s="1"/>
  <c r="AV9" i="5" s="1"/>
  <c r="AS7" i="5"/>
  <c r="AO7" i="5"/>
  <c r="AK7" i="5"/>
  <c r="AM7" i="5"/>
  <c r="AS2" i="5"/>
  <c r="AK2" i="5"/>
  <c r="AO2" i="5"/>
  <c r="AM2" i="5"/>
  <c r="AS3" i="5"/>
  <c r="AO3" i="5"/>
  <c r="AM3" i="5"/>
  <c r="AK3" i="5"/>
  <c r="AO4" i="5"/>
  <c r="AM4" i="5"/>
  <c r="AK4" i="5"/>
  <c r="AS4" i="5"/>
  <c r="AP4" i="5"/>
  <c r="AP7" i="5"/>
  <c r="AT4" i="5" l="1"/>
  <c r="AU4" i="5" s="1"/>
  <c r="AV4" i="5" s="1"/>
  <c r="AT2" i="5"/>
  <c r="AU2" i="5" s="1"/>
  <c r="AV2" i="5" s="1"/>
  <c r="AT7" i="5"/>
  <c r="AU7" i="5" s="1"/>
  <c r="AV7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<sst xmlns="http://schemas.openxmlformats.org/spreadsheetml/2006/main" count="149" uniqueCount="73">
  <si>
    <t>Brand</t>
  </si>
  <si>
    <t>Package Type</t>
  </si>
  <si>
    <t>Licensor</t>
  </si>
  <si>
    <t>Madison Park</t>
  </si>
  <si>
    <t>QUILT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</si>
  <si>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</si>
  <si>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</si>
  <si>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</si>
  <si>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</si>
  <si>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</si>
  <si>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</si>
  <si>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</si>
  <si>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</si>
  <si>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</si>
  <si>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</si>
  <si>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</si>
  <si>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</si>
  <si>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</si>
  <si>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</si>
  <si>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</si>
  <si>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</si>
  <si>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</si>
  <si>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</si>
  <si>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</si>
  <si>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</si>
  <si>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</si>
  <si>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</si>
  <si>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</si>
  <si>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</si>
  <si>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</si>
  <si>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</si>
  <si>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</si>
  <si>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</si>
  <si>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</si>
  <si>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</si>
  <si>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</si>
  <si>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</si>
  <si>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</si>
  <si>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</si>
  <si>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</si>
  <si>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</si>
  <si>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</si>
  <si>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</si>
  <si>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</si>
  <si>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</si>
  <si>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</si>
  <si>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</si>
  <si>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</si>
  <si>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</si>
  <si>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</si>
  <si>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</si>
  <si>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</si>
  <si>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</si>
  <si>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</si>
  <si>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</si>
  <si>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COMFORTER (SET)</t>
  </si>
  <si>
    <t>Material-Short</t>
  </si>
  <si>
    <t>Compressed/Knocked Down</t>
  </si>
  <si>
    <t>5 Piece  Comforter Set</t>
  </si>
  <si>
    <t>Queen:90"W x 90"L/20"W x 26"L (2)/18"W x 18"L/12"W x 18"L</t>
  </si>
  <si>
    <t>King: 104"W x 92"L/20"W x 36"L (2)/18"W x 18"L/12"W x 18"L</t>
  </si>
  <si>
    <t xml:space="preserve">Face: 100%polyester Back: 100%polyester </t>
  </si>
  <si>
    <t>9404.40.9022</t>
  </si>
  <si>
    <t>Darcy</t>
  </si>
  <si>
    <t xml:space="preserve">Comforter/Sham: 100%polyester soft texture print face and 85gsm microfiber print back.
Comforter Fill: 270gsm polyester fill. 
Pillow: 100%polyester cover, poly fill. 
</t>
  </si>
  <si>
    <t>3 Piece Quilt Set</t>
  </si>
  <si>
    <t>5 Piece Comforter Set</t>
  </si>
  <si>
    <t>Full/Queen:90"W x 90"L/20"W x 26"L (2)</t>
  </si>
  <si>
    <t>King: 104"W x 92"L/20"W x 36"L (2)</t>
  </si>
  <si>
    <t>Sage Green</t>
  </si>
  <si>
    <t>Blue</t>
  </si>
  <si>
    <t xml:space="preserve">Quilt/Sham: 100%polyester soft texture print face and 85gsm microfiber print back.
Quilt Fill: 150gsm polyester fill. 
</t>
  </si>
  <si>
    <t>COVERLET&amp;BEDSPR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</si>
</sst>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7" fillId="0" borderId="0">
      <alignment vertical="center"/>
    </xf>
  </cellStyleXfs>
  <cellXfs count="47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2" fillId="0" borderId="1" xfId="4" applyBorder="1" applyAlignment="1">
      <alignment vertical="top" wrapText="1"/>
    </xf>
  </cellXfs>
  <cellStyles count="9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Normal 3" xfId="7" xr:uid="{265114C6-3B82-4D2D-901F-4169CCB02F16}"/>
    <cellStyle name="Normal 53" xfId="8" xr:uid="{4DED5A6A-FE89-4CF9-A854-0845E0F39A6F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>
        <row r="2">
          <cell r="DS2" t="str">
            <v>KD</v>
          </cell>
          <cell r="EA2" t="str">
            <v xml:space="preserve">ANILINE DYE  </v>
          </cell>
        </row>
        <row r="3">
          <cell r="EA3" t="str">
            <v>Bycast Buffalo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9"/>
  <sheetViews>
    <sheetView tabSelected="1" topLeftCell="AE1" workbookViewId="0">
      <selection activeCell="AV5" sqref="AV5"/>
    </sheetView>
  </sheetViews>
  <sheetFormatPr defaultColWidth="9.140625" defaultRowHeight="15"/>
  <cols>
    <col min="1" max="1" width="10.140625" style="1" customWidth="1"/>
    <col min="2" max="2" width="13.7109375" style="2" customWidth="1"/>
    <col min="3" max="3" width="8.42578125" style="2" customWidth="1"/>
    <col min="4" max="4" width="10.7109375" style="2" customWidth="1"/>
    <col min="5" max="5" width="10.85546875" style="2" customWidth="1"/>
    <col min="6" max="6" width="11.28515625" style="2" customWidth="1"/>
    <col min="7" max="7" width="10" style="2" customWidth="1"/>
    <col min="8" max="8" width="11.140625" style="2" customWidth="1"/>
    <col min="9" max="9" width="18.7109375" style="2" customWidth="1"/>
    <col min="10" max="10" width="48.42578125" style="2" customWidth="1"/>
    <col min="11" max="11" width="18.140625" style="2" customWidth="1"/>
    <col min="12" max="12" width="29.140625" style="2" customWidth="1"/>
    <col min="13" max="13" width="12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40" customWidth="1"/>
    <col min="24" max="24" width="13.140625" style="40" customWidth="1"/>
    <col min="25" max="25" width="11.140625" style="40" customWidth="1"/>
    <col min="26" max="26" width="12.85546875" style="4" customWidth="1"/>
    <col min="27" max="27" width="9.42578125" style="6" customWidth="1"/>
    <col min="28" max="28" width="13" style="43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8554687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5.8554687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5</v>
      </c>
      <c r="B1" s="8" t="s">
        <v>6</v>
      </c>
      <c r="C1" s="38" t="s">
        <v>7</v>
      </c>
      <c r="D1" s="39" t="s">
        <v>0</v>
      </c>
      <c r="E1" s="39" t="s">
        <v>2</v>
      </c>
      <c r="F1" s="10" t="s">
        <v>51</v>
      </c>
      <c r="G1" s="38" t="s">
        <v>8</v>
      </c>
      <c r="H1" s="9" t="s">
        <v>9</v>
      </c>
      <c r="I1" s="9" t="s">
        <v>53</v>
      </c>
      <c r="J1" s="9" t="s">
        <v>10</v>
      </c>
      <c r="K1" s="9" t="s">
        <v>56</v>
      </c>
      <c r="L1" s="9" t="s">
        <v>11</v>
      </c>
      <c r="M1" s="9" t="s">
        <v>12</v>
      </c>
      <c r="N1" s="38" t="s">
        <v>13</v>
      </c>
      <c r="O1" s="38" t="s">
        <v>14</v>
      </c>
      <c r="P1" s="9" t="s">
        <v>54</v>
      </c>
      <c r="Q1" s="11" t="s">
        <v>15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1</v>
      </c>
      <c r="W1" s="41" t="s">
        <v>20</v>
      </c>
      <c r="X1" s="41" t="s">
        <v>21</v>
      </c>
      <c r="Y1" s="41" t="s">
        <v>22</v>
      </c>
      <c r="Z1" s="17" t="s">
        <v>23</v>
      </c>
      <c r="AA1" s="18" t="s">
        <v>24</v>
      </c>
      <c r="AB1" s="44" t="s">
        <v>25</v>
      </c>
      <c r="AC1" s="19" t="s">
        <v>26</v>
      </c>
      <c r="AD1" s="8" t="s">
        <v>27</v>
      </c>
      <c r="AE1" s="20" t="s">
        <v>28</v>
      </c>
      <c r="AF1" s="8" t="s">
        <v>29</v>
      </c>
      <c r="AG1" s="21" t="s">
        <v>30</v>
      </c>
      <c r="AH1" s="20" t="s">
        <v>31</v>
      </c>
      <c r="AI1" s="20" t="s">
        <v>32</v>
      </c>
      <c r="AJ1" s="21" t="s">
        <v>33</v>
      </c>
      <c r="AK1" s="20" t="s">
        <v>34</v>
      </c>
      <c r="AL1" s="21" t="s">
        <v>35</v>
      </c>
      <c r="AM1" s="20" t="s">
        <v>36</v>
      </c>
      <c r="AN1" s="21" t="s">
        <v>37</v>
      </c>
      <c r="AO1" s="20" t="s">
        <v>38</v>
      </c>
      <c r="AP1" s="20" t="s">
        <v>39</v>
      </c>
      <c r="AQ1" s="16" t="s">
        <v>40</v>
      </c>
      <c r="AR1" s="21" t="s">
        <v>41</v>
      </c>
      <c r="AS1" s="20" t="s">
        <v>42</v>
      </c>
      <c r="AT1" s="20" t="s">
        <v>43</v>
      </c>
      <c r="AU1" s="22" t="s">
        <v>44</v>
      </c>
      <c r="AV1" s="23" t="s">
        <v>45</v>
      </c>
      <c r="AW1" s="22" t="s">
        <v>46</v>
      </c>
      <c r="AX1" s="22" t="s">
        <v>47</v>
      </c>
      <c r="AY1" s="24" t="s">
        <v>48</v>
      </c>
      <c r="AZ1" s="25" t="s">
        <v>49</v>
      </c>
      <c r="BA1" s="18" t="s">
        <v>50</v>
      </c>
    </row>
    <row r="2" spans="1:53" ht="39.950000000000003" customHeight="1">
      <c r="A2" s="26">
        <v>1</v>
      </c>
      <c r="B2" s="27"/>
      <c r="C2" s="27"/>
      <c r="D2" s="27" t="s">
        <v>3</v>
      </c>
      <c r="E2" s="27"/>
      <c r="F2" s="27" t="s">
        <v>55</v>
      </c>
      <c r="G2" s="27" t="s">
        <v>63</v>
      </c>
      <c r="H2" s="27" t="s">
        <v>58</v>
      </c>
      <c r="I2" s="27" t="s">
        <v>66</v>
      </c>
      <c r="J2" s="46" t="s">
        <v>64</v>
      </c>
      <c r="K2" s="27" t="s">
        <v>61</v>
      </c>
      <c r="L2" s="27" t="s">
        <v>59</v>
      </c>
      <c r="M2" s="27" t="s">
        <v>69</v>
      </c>
      <c r="N2" s="27"/>
      <c r="O2" s="27"/>
      <c r="P2" s="27" t="s">
        <v>52</v>
      </c>
      <c r="Q2" s="28">
        <v>110</v>
      </c>
      <c r="R2" s="29">
        <v>8.1</v>
      </c>
      <c r="S2" s="30">
        <v>13.58</v>
      </c>
      <c r="T2" s="31">
        <v>13.58</v>
      </c>
      <c r="U2" s="32"/>
      <c r="V2" s="27" t="s">
        <v>57</v>
      </c>
      <c r="W2" s="42">
        <v>46</v>
      </c>
      <c r="X2" s="42">
        <v>34</v>
      </c>
      <c r="Y2" s="42">
        <v>26</v>
      </c>
      <c r="Z2" s="29">
        <v>2</v>
      </c>
      <c r="AA2" s="33">
        <v>1</v>
      </c>
      <c r="AB2" s="45">
        <f>IF(W2="","",W2*X2*Y2/1000000)</f>
        <v>4.1000000000000002E-2</v>
      </c>
      <c r="AC2" s="34">
        <f>IF(AA2="","",65/AB2*AA2)</f>
        <v>1585</v>
      </c>
      <c r="AD2" s="27">
        <v>3700</v>
      </c>
      <c r="AE2" s="35">
        <f>IF(ISERROR(AD2/AC2),"",AD2/AC2)</f>
        <v>2.33</v>
      </c>
      <c r="AF2" s="27" t="s">
        <v>62</v>
      </c>
      <c r="AG2" s="36">
        <v>0.42799999999999999</v>
      </c>
      <c r="AH2" s="35">
        <f>IF(ISERROR(T2*AG2),"",T2*AG2)</f>
        <v>5.81</v>
      </c>
      <c r="AI2" s="35">
        <f>IF(ISERROR(T2+AE2+AH2),"",T2+AE2+AH2)</f>
        <v>21.72</v>
      </c>
      <c r="AJ2" s="36">
        <v>0.06</v>
      </c>
      <c r="AK2" s="35">
        <f>IF(ISERROR(AW2*AJ2),"",AW2*AJ2)</f>
        <v>2.2599999999999998</v>
      </c>
      <c r="AL2" s="36">
        <v>0.1</v>
      </c>
      <c r="AM2" s="35">
        <f>IF(ISERROR(AW2*AL2),"",AW2*AL2)</f>
        <v>3.76</v>
      </c>
      <c r="AN2" s="36">
        <v>0.1</v>
      </c>
      <c r="AO2" s="35">
        <f>IF(ISERROR(AW2*AN2),"",AW2*AN2)</f>
        <v>3.76</v>
      </c>
      <c r="AP2" s="35">
        <f>IF((AX2-AW2)&lt;2.5,2.5-(AX2-AW2),0)</f>
        <v>0.62</v>
      </c>
      <c r="AQ2" s="27"/>
      <c r="AR2" s="36"/>
      <c r="AS2" s="35">
        <f>IF(ISERROR(AW2*AR2),"",AW2*AR2)</f>
        <v>0</v>
      </c>
      <c r="AT2" s="35">
        <f>IF(ISERROR(AK2+AM2+AO2+AP2+AS2),"",AK2+AM2+AO2+AP2+AS2)</f>
        <v>10.4</v>
      </c>
      <c r="AU2" s="35">
        <f>IF(ISERROR(AI2+AT2),"",AI2+AT2)</f>
        <v>32.119999999999997</v>
      </c>
      <c r="AV2" s="37">
        <f>IF(ISERROR((AW2-AU2)/AW2),"",(AW2-AU2)/AW2)</f>
        <v>0.1462</v>
      </c>
      <c r="AW2" s="35">
        <f>IF(AX2="","",AX2/1.05)</f>
        <v>37.619999999999997</v>
      </c>
      <c r="AX2" s="35">
        <f>IF(ISERROR(AY2*(1-AZ2)),"",AY2*(1-AZ2))</f>
        <v>39.5</v>
      </c>
      <c r="AY2" s="32">
        <v>79</v>
      </c>
      <c r="AZ2" s="36">
        <v>0.5</v>
      </c>
      <c r="BA2" s="33"/>
    </row>
    <row r="3" spans="1:53" ht="39.950000000000003" customHeight="1">
      <c r="A3" s="26">
        <v>2</v>
      </c>
      <c r="B3" s="27"/>
      <c r="C3" s="27"/>
      <c r="D3" s="27" t="s">
        <v>3</v>
      </c>
      <c r="E3" s="27"/>
      <c r="F3" s="27" t="s">
        <v>55</v>
      </c>
      <c r="G3" s="27" t="s">
        <v>63</v>
      </c>
      <c r="H3" s="27" t="s">
        <v>58</v>
      </c>
      <c r="I3" s="27" t="s">
        <v>66</v>
      </c>
      <c r="J3" s="46" t="s">
        <v>64</v>
      </c>
      <c r="K3" s="27" t="s">
        <v>61</v>
      </c>
      <c r="L3" s="27" t="s">
        <v>60</v>
      </c>
      <c r="M3" s="27" t="s">
        <v>69</v>
      </c>
      <c r="N3" s="27"/>
      <c r="O3" s="27"/>
      <c r="P3" s="27" t="s">
        <v>52</v>
      </c>
      <c r="Q3" s="28">
        <v>122.5</v>
      </c>
      <c r="R3" s="29">
        <v>8.1</v>
      </c>
      <c r="S3" s="30">
        <v>15.12</v>
      </c>
      <c r="T3" s="31">
        <v>15.12</v>
      </c>
      <c r="U3" s="32"/>
      <c r="V3" s="27" t="s">
        <v>57</v>
      </c>
      <c r="W3" s="42">
        <v>46</v>
      </c>
      <c r="X3" s="42">
        <v>34</v>
      </c>
      <c r="Y3" s="42">
        <v>26</v>
      </c>
      <c r="Z3" s="29">
        <v>2</v>
      </c>
      <c r="AA3" s="33">
        <v>1</v>
      </c>
      <c r="AB3" s="45">
        <f t="shared" ref="AB3:AB9" si="0">IF(W3="","",W3*X3*Y3/1000000)</f>
        <v>4.1000000000000002E-2</v>
      </c>
      <c r="AC3" s="34">
        <f t="shared" ref="AC3:AC9" si="1">IF(AA3="","",65/AB3*AA3)</f>
        <v>1585</v>
      </c>
      <c r="AD3" s="27">
        <v>3700</v>
      </c>
      <c r="AE3" s="35">
        <f t="shared" ref="AE3:AE9" si="2">IF(ISERROR(AD3/AC3),"",AD3/AC3)</f>
        <v>2.33</v>
      </c>
      <c r="AF3" s="27" t="s">
        <v>62</v>
      </c>
      <c r="AG3" s="36">
        <v>0.42799999999999999</v>
      </c>
      <c r="AH3" s="35">
        <f t="shared" ref="AH3:AH9" si="3">IF(ISERROR(T3*AG3),"",T3*AG3)</f>
        <v>6.47</v>
      </c>
      <c r="AI3" s="35">
        <f t="shared" ref="AI3:AI9" si="4">IF(ISERROR(T3+AE3+AH3),"",T3+AE3+AH3)</f>
        <v>23.92</v>
      </c>
      <c r="AJ3" s="36">
        <v>0.06</v>
      </c>
      <c r="AK3" s="35">
        <f t="shared" ref="AK3:AK9" si="5">IF(ISERROR(AW3*AJ3),"",AW3*AJ3)</f>
        <v>2.54</v>
      </c>
      <c r="AL3" s="36">
        <v>0.1</v>
      </c>
      <c r="AM3" s="35">
        <f>IF(ISERROR(AW3*AL3),"",AW3*AL3)</f>
        <v>4.24</v>
      </c>
      <c r="AN3" s="36">
        <v>0.1</v>
      </c>
      <c r="AO3" s="35">
        <f t="shared" ref="AO3:AO9" si="6">IF(ISERROR(AW3*AN3),"",AW3*AN3)</f>
        <v>4.24</v>
      </c>
      <c r="AP3" s="35">
        <f t="shared" ref="AP3:AP9" si="7">IF((AX3-AW3)&lt;2.5,2.5-(AX3-AW3),0)</f>
        <v>0.38</v>
      </c>
      <c r="AQ3" s="27"/>
      <c r="AR3" s="36"/>
      <c r="AS3" s="35">
        <f t="shared" ref="AS3:AS9" si="8">IF(ISERROR(AW3*AR3),"",AW3*AR3)</f>
        <v>0</v>
      </c>
      <c r="AT3" s="35">
        <f t="shared" ref="AT3:AT9" si="9">IF(ISERROR(AK3+AM3+AO3+AP3+AS3),"",AK3+AM3+AO3+AP3+AS3)</f>
        <v>11.4</v>
      </c>
      <c r="AU3" s="35">
        <f t="shared" ref="AU3:AU9" si="10">IF(ISERROR(AI3+AT3),"",AI3+AT3)</f>
        <v>35.32</v>
      </c>
      <c r="AV3" s="37">
        <f t="shared" ref="AV3:AV9" si="11">IF(ISERROR((AW3-AU3)/AW3),"",(AW3-AU3)/AW3)</f>
        <v>0.1666</v>
      </c>
      <c r="AW3" s="35">
        <f t="shared" ref="AW3:AW9" si="12">IF(AX3="","",AX3/1.05)</f>
        <v>42.38</v>
      </c>
      <c r="AX3" s="35">
        <f t="shared" ref="AX3:AX9" si="13">IF(ISERROR(AY3*(1-AZ3)),"",AY3*(1-AZ3))</f>
        <v>44.5</v>
      </c>
      <c r="AY3" s="32">
        <v>89</v>
      </c>
      <c r="AZ3" s="36">
        <v>0.5</v>
      </c>
      <c r="BA3" s="33"/>
    </row>
    <row r="4" spans="1:53" ht="39.950000000000003" customHeight="1">
      <c r="A4" s="26">
        <v>3</v>
      </c>
      <c r="B4" s="27"/>
      <c r="C4" s="27"/>
      <c r="D4" s="27" t="s">
        <v>3</v>
      </c>
      <c r="E4" s="27"/>
      <c r="F4" s="27" t="s">
        <v>55</v>
      </c>
      <c r="G4" s="27" t="s">
        <v>63</v>
      </c>
      <c r="H4" s="27" t="s">
        <v>58</v>
      </c>
      <c r="I4" s="27" t="s">
        <v>66</v>
      </c>
      <c r="J4" s="46" t="s">
        <v>64</v>
      </c>
      <c r="K4" s="27" t="s">
        <v>61</v>
      </c>
      <c r="L4" s="27" t="s">
        <v>59</v>
      </c>
      <c r="M4" s="27" t="s">
        <v>70</v>
      </c>
      <c r="N4" s="27"/>
      <c r="O4" s="27"/>
      <c r="P4" s="27" t="s">
        <v>52</v>
      </c>
      <c r="Q4" s="28">
        <v>110</v>
      </c>
      <c r="R4" s="29">
        <v>8.1</v>
      </c>
      <c r="S4" s="30">
        <v>13.58</v>
      </c>
      <c r="T4" s="31">
        <v>13.58</v>
      </c>
      <c r="U4" s="32"/>
      <c r="V4" s="27" t="s">
        <v>57</v>
      </c>
      <c r="W4" s="42">
        <v>46</v>
      </c>
      <c r="X4" s="42">
        <v>34</v>
      </c>
      <c r="Y4" s="42">
        <v>26</v>
      </c>
      <c r="Z4" s="29">
        <v>2</v>
      </c>
      <c r="AA4" s="33">
        <v>1</v>
      </c>
      <c r="AB4" s="45">
        <f t="shared" si="0"/>
        <v>4.1000000000000002E-2</v>
      </c>
      <c r="AC4" s="34">
        <f t="shared" si="1"/>
        <v>1585</v>
      </c>
      <c r="AD4" s="27">
        <v>3700</v>
      </c>
      <c r="AE4" s="35">
        <f t="shared" si="2"/>
        <v>2.33</v>
      </c>
      <c r="AF4" s="27" t="s">
        <v>62</v>
      </c>
      <c r="AG4" s="36">
        <v>0.42799999999999999</v>
      </c>
      <c r="AH4" s="35">
        <f t="shared" si="3"/>
        <v>5.81</v>
      </c>
      <c r="AI4" s="35">
        <f t="shared" si="4"/>
        <v>21.72</v>
      </c>
      <c r="AJ4" s="36">
        <v>0.06</v>
      </c>
      <c r="AK4" s="35">
        <f t="shared" si="5"/>
        <v>2.2599999999999998</v>
      </c>
      <c r="AL4" s="36">
        <v>0.1</v>
      </c>
      <c r="AM4" s="35">
        <f>IF(ISERROR(AW4*AL4),"",AW4*AL4)</f>
        <v>3.76</v>
      </c>
      <c r="AN4" s="36">
        <v>0.1</v>
      </c>
      <c r="AO4" s="35">
        <f t="shared" si="6"/>
        <v>3.76</v>
      </c>
      <c r="AP4" s="35">
        <f t="shared" si="7"/>
        <v>0.62</v>
      </c>
      <c r="AQ4" s="27"/>
      <c r="AR4" s="36"/>
      <c r="AS4" s="35">
        <f t="shared" si="8"/>
        <v>0</v>
      </c>
      <c r="AT4" s="35">
        <f t="shared" si="9"/>
        <v>10.4</v>
      </c>
      <c r="AU4" s="35">
        <f t="shared" si="10"/>
        <v>32.119999999999997</v>
      </c>
      <c r="AV4" s="37">
        <f t="shared" si="11"/>
        <v>0.1462</v>
      </c>
      <c r="AW4" s="35">
        <f t="shared" si="12"/>
        <v>37.619999999999997</v>
      </c>
      <c r="AX4" s="35">
        <f t="shared" si="13"/>
        <v>39.5</v>
      </c>
      <c r="AY4" s="32">
        <f>AY2</f>
        <v>79</v>
      </c>
      <c r="AZ4" s="36">
        <v>0.5</v>
      </c>
      <c r="BA4" s="33"/>
    </row>
    <row r="5" spans="1:53" ht="39.950000000000003" customHeight="1">
      <c r="A5" s="26">
        <v>4</v>
      </c>
      <c r="B5" s="27"/>
      <c r="C5" s="27"/>
      <c r="D5" s="27" t="s">
        <v>3</v>
      </c>
      <c r="E5" s="27"/>
      <c r="F5" s="27" t="s">
        <v>55</v>
      </c>
      <c r="G5" s="27" t="s">
        <v>63</v>
      </c>
      <c r="H5" s="27" t="s">
        <v>58</v>
      </c>
      <c r="I5" s="27" t="s">
        <v>66</v>
      </c>
      <c r="J5" s="46" t="s">
        <v>64</v>
      </c>
      <c r="K5" s="27" t="s">
        <v>61</v>
      </c>
      <c r="L5" s="27" t="s">
        <v>60</v>
      </c>
      <c r="M5" s="27" t="s">
        <v>70</v>
      </c>
      <c r="N5" s="27"/>
      <c r="O5" s="27"/>
      <c r="P5" s="27" t="s">
        <v>52</v>
      </c>
      <c r="Q5" s="28">
        <v>122.5</v>
      </c>
      <c r="R5" s="29">
        <v>8.1</v>
      </c>
      <c r="S5" s="30">
        <v>15.12</v>
      </c>
      <c r="T5" s="31">
        <v>15.12</v>
      </c>
      <c r="U5" s="32"/>
      <c r="V5" s="27" t="s">
        <v>57</v>
      </c>
      <c r="W5" s="42">
        <v>46</v>
      </c>
      <c r="X5" s="42">
        <v>34</v>
      </c>
      <c r="Y5" s="42">
        <v>26</v>
      </c>
      <c r="Z5" s="29">
        <v>2</v>
      </c>
      <c r="AA5" s="33">
        <v>1</v>
      </c>
      <c r="AB5" s="45">
        <f t="shared" si="0"/>
        <v>4.1000000000000002E-2</v>
      </c>
      <c r="AC5" s="34">
        <f t="shared" si="1"/>
        <v>1585</v>
      </c>
      <c r="AD5" s="27">
        <v>3700</v>
      </c>
      <c r="AE5" s="35">
        <f t="shared" si="2"/>
        <v>2.33</v>
      </c>
      <c r="AF5" s="27" t="s">
        <v>62</v>
      </c>
      <c r="AG5" s="36">
        <v>0.42799999999999999</v>
      </c>
      <c r="AH5" s="35">
        <f t="shared" si="3"/>
        <v>6.47</v>
      </c>
      <c r="AI5" s="35">
        <f t="shared" si="4"/>
        <v>23.92</v>
      </c>
      <c r="AJ5" s="36">
        <v>0.06</v>
      </c>
      <c r="AK5" s="35">
        <f t="shared" si="5"/>
        <v>2.54</v>
      </c>
      <c r="AL5" s="36">
        <v>0.1</v>
      </c>
      <c r="AM5" s="35">
        <f t="shared" ref="AM5:AM9" si="14">IF(ISERROR(AW5*AL5),"",AW5*AL5)</f>
        <v>4.24</v>
      </c>
      <c r="AN5" s="36">
        <v>0.1</v>
      </c>
      <c r="AO5" s="35">
        <f t="shared" si="6"/>
        <v>4.24</v>
      </c>
      <c r="AP5" s="35">
        <f t="shared" si="7"/>
        <v>0.38</v>
      </c>
      <c r="AQ5" s="27"/>
      <c r="AR5" s="36"/>
      <c r="AS5" s="35">
        <f t="shared" si="8"/>
        <v>0</v>
      </c>
      <c r="AT5" s="35">
        <f t="shared" si="9"/>
        <v>11.4</v>
      </c>
      <c r="AU5" s="35">
        <f t="shared" si="10"/>
        <v>35.32</v>
      </c>
      <c r="AV5" s="37">
        <f t="shared" si="11"/>
        <v>0.1666</v>
      </c>
      <c r="AW5" s="35">
        <f t="shared" si="12"/>
        <v>42.38</v>
      </c>
      <c r="AX5" s="35">
        <f t="shared" si="13"/>
        <v>44.5</v>
      </c>
      <c r="AY5" s="32">
        <f>AY3</f>
        <v>89</v>
      </c>
      <c r="AZ5" s="36">
        <v>0.5</v>
      </c>
      <c r="BA5" s="33"/>
    </row>
    <row r="6" spans="1:53" ht="39.950000000000003" customHeight="1">
      <c r="A6" s="26">
        <v>5</v>
      </c>
      <c r="B6" s="27"/>
      <c r="C6" s="27"/>
      <c r="D6" s="27" t="s">
        <v>3</v>
      </c>
      <c r="E6" s="27"/>
      <c r="F6" s="27" t="s">
        <v>72</v>
      </c>
      <c r="G6" s="27" t="s">
        <v>63</v>
      </c>
      <c r="H6" s="27" t="s">
        <v>65</v>
      </c>
      <c r="I6" s="27" t="s">
        <v>66</v>
      </c>
      <c r="J6" s="46" t="s">
        <v>71</v>
      </c>
      <c r="K6" s="27" t="s">
        <v>61</v>
      </c>
      <c r="L6" s="27" t="s">
        <v>67</v>
      </c>
      <c r="M6" s="27" t="s">
        <v>69</v>
      </c>
      <c r="N6" s="27"/>
      <c r="O6" s="27"/>
      <c r="P6" s="27" t="s">
        <v>52</v>
      </c>
      <c r="Q6" s="28">
        <v>75</v>
      </c>
      <c r="R6" s="29">
        <v>8.1</v>
      </c>
      <c r="S6" s="30">
        <v>9.26</v>
      </c>
      <c r="T6" s="31">
        <v>9.26</v>
      </c>
      <c r="U6" s="32"/>
      <c r="V6" s="27" t="s">
        <v>57</v>
      </c>
      <c r="W6" s="42">
        <v>44</v>
      </c>
      <c r="X6" s="42">
        <v>34</v>
      </c>
      <c r="Y6" s="42">
        <v>16</v>
      </c>
      <c r="Z6" s="29">
        <v>2</v>
      </c>
      <c r="AA6" s="33">
        <v>1</v>
      </c>
      <c r="AB6" s="45">
        <f t="shared" si="0"/>
        <v>2.4E-2</v>
      </c>
      <c r="AC6" s="34">
        <f t="shared" si="1"/>
        <v>2708</v>
      </c>
      <c r="AD6" s="27">
        <v>3700</v>
      </c>
      <c r="AE6" s="35">
        <f t="shared" si="2"/>
        <v>1.37</v>
      </c>
      <c r="AF6" s="27" t="s">
        <v>62</v>
      </c>
      <c r="AG6" s="36">
        <v>0.42799999999999999</v>
      </c>
      <c r="AH6" s="35">
        <f t="shared" si="3"/>
        <v>3.96</v>
      </c>
      <c r="AI6" s="35">
        <f t="shared" si="4"/>
        <v>14.59</v>
      </c>
      <c r="AJ6" s="36">
        <v>0.06</v>
      </c>
      <c r="AK6" s="35">
        <f t="shared" si="5"/>
        <v>1.69</v>
      </c>
      <c r="AL6" s="36">
        <v>0.1</v>
      </c>
      <c r="AM6" s="35">
        <f t="shared" si="14"/>
        <v>2.81</v>
      </c>
      <c r="AN6" s="36">
        <v>0.1</v>
      </c>
      <c r="AO6" s="35">
        <f t="shared" si="6"/>
        <v>2.81</v>
      </c>
      <c r="AP6" s="35">
        <f t="shared" si="7"/>
        <v>1.1000000000000001</v>
      </c>
      <c r="AQ6" s="27"/>
      <c r="AR6" s="36"/>
      <c r="AS6" s="35">
        <f t="shared" si="8"/>
        <v>0</v>
      </c>
      <c r="AT6" s="35">
        <f t="shared" si="9"/>
        <v>8.41</v>
      </c>
      <c r="AU6" s="35">
        <f t="shared" si="10"/>
        <v>23</v>
      </c>
      <c r="AV6" s="37">
        <f t="shared" si="11"/>
        <v>0.18149999999999999</v>
      </c>
      <c r="AW6" s="35">
        <f t="shared" si="12"/>
        <v>28.1</v>
      </c>
      <c r="AX6" s="35">
        <f t="shared" si="13"/>
        <v>29.5</v>
      </c>
      <c r="AY6" s="32">
        <v>59</v>
      </c>
      <c r="AZ6" s="36">
        <v>0.5</v>
      </c>
      <c r="BA6" s="33"/>
    </row>
    <row r="7" spans="1:53" ht="39.950000000000003" customHeight="1">
      <c r="A7" s="26">
        <v>6</v>
      </c>
      <c r="B7" s="27"/>
      <c r="C7" s="27"/>
      <c r="D7" s="27" t="s">
        <v>3</v>
      </c>
      <c r="E7" s="27"/>
      <c r="F7" s="27" t="s">
        <v>4</v>
      </c>
      <c r="G7" s="27" t="s">
        <v>63</v>
      </c>
      <c r="H7" s="27" t="s">
        <v>65</v>
      </c>
      <c r="I7" s="27" t="s">
        <v>65</v>
      </c>
      <c r="J7" s="46" t="s">
        <v>71</v>
      </c>
      <c r="K7" s="27" t="s">
        <v>61</v>
      </c>
      <c r="L7" s="27" t="s">
        <v>68</v>
      </c>
      <c r="M7" s="27" t="s">
        <v>69</v>
      </c>
      <c r="N7" s="27"/>
      <c r="O7" s="27"/>
      <c r="P7" s="27" t="s">
        <v>52</v>
      </c>
      <c r="Q7" s="28">
        <v>86</v>
      </c>
      <c r="R7" s="29">
        <v>8.1</v>
      </c>
      <c r="S7" s="30">
        <v>10.62</v>
      </c>
      <c r="T7" s="31">
        <v>10.62</v>
      </c>
      <c r="U7" s="32"/>
      <c r="V7" s="27" t="s">
        <v>57</v>
      </c>
      <c r="W7" s="42">
        <v>44</v>
      </c>
      <c r="X7" s="42">
        <v>34</v>
      </c>
      <c r="Y7" s="42">
        <v>16</v>
      </c>
      <c r="Z7" s="29">
        <v>2</v>
      </c>
      <c r="AA7" s="33">
        <v>1</v>
      </c>
      <c r="AB7" s="45">
        <f t="shared" si="0"/>
        <v>2.4E-2</v>
      </c>
      <c r="AC7" s="34">
        <f t="shared" si="1"/>
        <v>2708</v>
      </c>
      <c r="AD7" s="27">
        <v>3700</v>
      </c>
      <c r="AE7" s="35">
        <f t="shared" si="2"/>
        <v>1.37</v>
      </c>
      <c r="AF7" s="27" t="s">
        <v>62</v>
      </c>
      <c r="AG7" s="36">
        <v>0.42799999999999999</v>
      </c>
      <c r="AH7" s="35">
        <f t="shared" si="3"/>
        <v>4.55</v>
      </c>
      <c r="AI7" s="35">
        <f t="shared" si="4"/>
        <v>16.54</v>
      </c>
      <c r="AJ7" s="36">
        <v>0.06</v>
      </c>
      <c r="AK7" s="35">
        <f t="shared" si="5"/>
        <v>1.97</v>
      </c>
      <c r="AL7" s="36">
        <v>0.1</v>
      </c>
      <c r="AM7" s="35">
        <f t="shared" si="14"/>
        <v>3.29</v>
      </c>
      <c r="AN7" s="36">
        <v>0.1</v>
      </c>
      <c r="AO7" s="35">
        <f t="shared" si="6"/>
        <v>3.29</v>
      </c>
      <c r="AP7" s="35">
        <f t="shared" si="7"/>
        <v>0.86</v>
      </c>
      <c r="AQ7" s="27"/>
      <c r="AR7" s="36"/>
      <c r="AS7" s="35">
        <f t="shared" si="8"/>
        <v>0</v>
      </c>
      <c r="AT7" s="35">
        <f t="shared" si="9"/>
        <v>9.41</v>
      </c>
      <c r="AU7" s="35">
        <f t="shared" si="10"/>
        <v>25.95</v>
      </c>
      <c r="AV7" s="37">
        <f t="shared" si="11"/>
        <v>0.21029999999999999</v>
      </c>
      <c r="AW7" s="35">
        <f t="shared" si="12"/>
        <v>32.86</v>
      </c>
      <c r="AX7" s="35">
        <f t="shared" si="13"/>
        <v>34.5</v>
      </c>
      <c r="AY7" s="32">
        <v>69</v>
      </c>
      <c r="AZ7" s="36">
        <v>0.5</v>
      </c>
      <c r="BA7" s="33"/>
    </row>
    <row r="8" spans="1:53" ht="39.950000000000003" customHeight="1">
      <c r="A8" s="26">
        <v>7</v>
      </c>
      <c r="B8" s="27"/>
      <c r="C8" s="27"/>
      <c r="D8" s="27" t="s">
        <v>3</v>
      </c>
      <c r="E8" s="27"/>
      <c r="F8" s="27" t="s">
        <v>4</v>
      </c>
      <c r="G8" s="27" t="s">
        <v>63</v>
      </c>
      <c r="H8" s="27" t="s">
        <v>65</v>
      </c>
      <c r="I8" s="27" t="s">
        <v>65</v>
      </c>
      <c r="J8" s="46" t="s">
        <v>71</v>
      </c>
      <c r="K8" s="27" t="s">
        <v>61</v>
      </c>
      <c r="L8" s="27" t="s">
        <v>67</v>
      </c>
      <c r="M8" s="27" t="s">
        <v>70</v>
      </c>
      <c r="N8" s="27"/>
      <c r="O8" s="27"/>
      <c r="P8" s="27" t="s">
        <v>52</v>
      </c>
      <c r="Q8" s="28">
        <v>75</v>
      </c>
      <c r="R8" s="29">
        <v>8.1</v>
      </c>
      <c r="S8" s="30">
        <v>9.26</v>
      </c>
      <c r="T8" s="31">
        <v>9.26</v>
      </c>
      <c r="U8" s="32"/>
      <c r="V8" s="27" t="s">
        <v>57</v>
      </c>
      <c r="W8" s="42">
        <v>44</v>
      </c>
      <c r="X8" s="42">
        <v>34</v>
      </c>
      <c r="Y8" s="42">
        <v>16</v>
      </c>
      <c r="Z8" s="29">
        <v>2</v>
      </c>
      <c r="AA8" s="33">
        <v>1</v>
      </c>
      <c r="AB8" s="45">
        <f t="shared" si="0"/>
        <v>2.4E-2</v>
      </c>
      <c r="AC8" s="34">
        <f t="shared" si="1"/>
        <v>2708</v>
      </c>
      <c r="AD8" s="27">
        <v>3700</v>
      </c>
      <c r="AE8" s="35">
        <f t="shared" si="2"/>
        <v>1.37</v>
      </c>
      <c r="AF8" s="27" t="s">
        <v>62</v>
      </c>
      <c r="AG8" s="36">
        <v>0.42799999999999999</v>
      </c>
      <c r="AH8" s="35">
        <f t="shared" si="3"/>
        <v>3.96</v>
      </c>
      <c r="AI8" s="35">
        <f t="shared" si="4"/>
        <v>14.59</v>
      </c>
      <c r="AJ8" s="36">
        <v>0.06</v>
      </c>
      <c r="AK8" s="35">
        <f t="shared" si="5"/>
        <v>1.69</v>
      </c>
      <c r="AL8" s="36">
        <v>0.1</v>
      </c>
      <c r="AM8" s="35">
        <f t="shared" si="14"/>
        <v>2.81</v>
      </c>
      <c r="AN8" s="36">
        <v>0.1</v>
      </c>
      <c r="AO8" s="35">
        <f t="shared" si="6"/>
        <v>2.81</v>
      </c>
      <c r="AP8" s="35">
        <f t="shared" si="7"/>
        <v>1.1000000000000001</v>
      </c>
      <c r="AQ8" s="27"/>
      <c r="AR8" s="36"/>
      <c r="AS8" s="35">
        <f t="shared" si="8"/>
        <v>0</v>
      </c>
      <c r="AT8" s="35">
        <f t="shared" si="9"/>
        <v>8.41</v>
      </c>
      <c r="AU8" s="35">
        <f t="shared" si="10"/>
        <v>23</v>
      </c>
      <c r="AV8" s="37">
        <f t="shared" si="11"/>
        <v>0.18149999999999999</v>
      </c>
      <c r="AW8" s="35">
        <f t="shared" si="12"/>
        <v>28.1</v>
      </c>
      <c r="AX8" s="35">
        <f t="shared" si="13"/>
        <v>29.5</v>
      </c>
      <c r="AY8" s="32">
        <v>59</v>
      </c>
      <c r="AZ8" s="36">
        <v>0.5</v>
      </c>
      <c r="BA8" s="33"/>
    </row>
    <row r="9" spans="1:53" ht="39.950000000000003" customHeight="1">
      <c r="A9" s="26">
        <v>8</v>
      </c>
      <c r="B9" s="27"/>
      <c r="C9" s="27"/>
      <c r="D9" s="27" t="s">
        <v>3</v>
      </c>
      <c r="E9" s="27"/>
      <c r="F9" s="27" t="s">
        <v>4</v>
      </c>
      <c r="G9" s="27" t="s">
        <v>63</v>
      </c>
      <c r="H9" s="27" t="s">
        <v>65</v>
      </c>
      <c r="I9" s="27" t="s">
        <v>65</v>
      </c>
      <c r="J9" s="46" t="s">
        <v>71</v>
      </c>
      <c r="K9" s="27" t="s">
        <v>61</v>
      </c>
      <c r="L9" s="27" t="s">
        <v>68</v>
      </c>
      <c r="M9" s="27" t="s">
        <v>70</v>
      </c>
      <c r="N9" s="27"/>
      <c r="O9" s="27"/>
      <c r="P9" s="27" t="s">
        <v>52</v>
      </c>
      <c r="Q9" s="28">
        <v>86</v>
      </c>
      <c r="R9" s="29">
        <v>8.1</v>
      </c>
      <c r="S9" s="30">
        <v>10.62</v>
      </c>
      <c r="T9" s="31">
        <v>10.62</v>
      </c>
      <c r="U9" s="32"/>
      <c r="V9" s="27" t="s">
        <v>57</v>
      </c>
      <c r="W9" s="42">
        <v>44</v>
      </c>
      <c r="X9" s="42">
        <v>34</v>
      </c>
      <c r="Y9" s="42">
        <v>16</v>
      </c>
      <c r="Z9" s="29">
        <v>2</v>
      </c>
      <c r="AA9" s="33">
        <v>1</v>
      </c>
      <c r="AB9" s="45">
        <f t="shared" si="0"/>
        <v>2.4E-2</v>
      </c>
      <c r="AC9" s="34">
        <f t="shared" si="1"/>
        <v>2708</v>
      </c>
      <c r="AD9" s="27">
        <v>3700</v>
      </c>
      <c r="AE9" s="35">
        <f t="shared" si="2"/>
        <v>1.37</v>
      </c>
      <c r="AF9" s="27" t="s">
        <v>62</v>
      </c>
      <c r="AG9" s="36">
        <v>0.42799999999999999</v>
      </c>
      <c r="AH9" s="35">
        <f t="shared" si="3"/>
        <v>4.55</v>
      </c>
      <c r="AI9" s="35">
        <f t="shared" si="4"/>
        <v>16.54</v>
      </c>
      <c r="AJ9" s="36">
        <v>0.06</v>
      </c>
      <c r="AK9" s="35">
        <f t="shared" si="5"/>
        <v>1.97</v>
      </c>
      <c r="AL9" s="36">
        <v>0.1</v>
      </c>
      <c r="AM9" s="35">
        <f t="shared" si="14"/>
        <v>3.29</v>
      </c>
      <c r="AN9" s="36">
        <v>0.1</v>
      </c>
      <c r="AO9" s="35">
        <f t="shared" si="6"/>
        <v>3.29</v>
      </c>
      <c r="AP9" s="35">
        <f t="shared" si="7"/>
        <v>0.86</v>
      </c>
      <c r="AQ9" s="27"/>
      <c r="AR9" s="36"/>
      <c r="AS9" s="35">
        <f t="shared" si="8"/>
        <v>0</v>
      </c>
      <c r="AT9" s="35">
        <f t="shared" si="9"/>
        <v>9.41</v>
      </c>
      <c r="AU9" s="35">
        <f t="shared" si="10"/>
        <v>25.95</v>
      </c>
      <c r="AV9" s="37">
        <f t="shared" si="11"/>
        <v>0.21029999999999999</v>
      </c>
      <c r="AW9" s="35">
        <f t="shared" si="12"/>
        <v>32.86</v>
      </c>
      <c r="AX9" s="35">
        <f t="shared" si="13"/>
        <v>34.5</v>
      </c>
      <c r="AY9" s="32">
        <v>69</v>
      </c>
      <c r="AZ9" s="36">
        <v>0.5</v>
      </c>
      <c r="BA9" s="33"/>
    </row>
  </sheetData>
  <sheetProtection insertRows="0" deleteRows="0" sort="0"/>
  <protectedRanges>
    <protectedRange sqref="A2:J257 L2:BA257" name="Range1"/>
    <protectedRange sqref="K2:K255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D2:D9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V2:V9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P2:P9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E2:E9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2025-09-28T01:25:17Z</dcterms:modified>
</cp:coreProperties>
</file>