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0" i="1" l="1"/>
  <c r="AR10" i="1"/>
  <c r="AP10" i="1"/>
  <c r="AM10" i="1"/>
  <c r="AI10" i="1"/>
  <c r="AJ10" i="1" s="1"/>
  <c r="AD10" i="1"/>
  <c r="AE10" i="1" s="1"/>
  <c r="AG10" i="1" s="1"/>
  <c r="U10" i="1"/>
  <c r="BD9" i="1"/>
  <c r="AR9" i="1"/>
  <c r="AP9" i="1"/>
  <c r="AM9" i="1"/>
  <c r="AI9" i="1"/>
  <c r="AJ9" i="1" s="1"/>
  <c r="AD9" i="1"/>
  <c r="AE9" i="1" s="1"/>
  <c r="AG9" i="1" s="1"/>
  <c r="U9" i="1"/>
  <c r="BD8" i="1"/>
  <c r="AR8" i="1"/>
  <c r="AP8" i="1"/>
  <c r="AM8" i="1"/>
  <c r="AI8" i="1"/>
  <c r="AJ8" i="1" s="1"/>
  <c r="AD8" i="1"/>
  <c r="AE8" i="1" s="1"/>
  <c r="AG8" i="1" s="1"/>
  <c r="U8" i="1"/>
  <c r="BD7" i="1"/>
  <c r="AR7" i="1"/>
  <c r="AP7" i="1"/>
  <c r="AM7" i="1"/>
  <c r="AI7" i="1"/>
  <c r="AJ7" i="1" s="1"/>
  <c r="AD7" i="1"/>
  <c r="AE7" i="1" s="1"/>
  <c r="AG7" i="1" s="1"/>
  <c r="AK7" i="1" s="1"/>
  <c r="AY7" i="1" s="1"/>
  <c r="AZ7" i="1" s="1"/>
  <c r="U7" i="1"/>
  <c r="BD6" i="1"/>
  <c r="AR6" i="1"/>
  <c r="AP6" i="1"/>
  <c r="AM6" i="1"/>
  <c r="AI6" i="1"/>
  <c r="AJ6" i="1" s="1"/>
  <c r="AD6" i="1"/>
  <c r="AE6" i="1" s="1"/>
  <c r="AG6" i="1" s="1"/>
  <c r="U6" i="1"/>
  <c r="BD5" i="1"/>
  <c r="AR5" i="1"/>
  <c r="AP5" i="1"/>
  <c r="AM5" i="1"/>
  <c r="AI5" i="1"/>
  <c r="AJ5" i="1" s="1"/>
  <c r="AD5" i="1"/>
  <c r="AE5" i="1" s="1"/>
  <c r="AG5" i="1" s="1"/>
  <c r="AK5" i="1" s="1"/>
  <c r="AY5" i="1" s="1"/>
  <c r="AZ5" i="1" s="1"/>
  <c r="U5" i="1"/>
  <c r="BD4" i="1"/>
  <c r="AS4" i="1"/>
  <c r="AR4" i="1"/>
  <c r="AP4" i="1"/>
  <c r="AM4" i="1"/>
  <c r="AI4" i="1"/>
  <c r="AJ4" i="1" s="1"/>
  <c r="AD4" i="1"/>
  <c r="AE4" i="1" s="1"/>
  <c r="AG4" i="1" s="1"/>
  <c r="U4" i="1"/>
  <c r="BD3" i="1"/>
  <c r="AS3" i="1"/>
  <c r="AR3" i="1"/>
  <c r="AP3" i="1"/>
  <c r="AM3" i="1"/>
  <c r="AI3" i="1"/>
  <c r="AJ3" i="1" s="1"/>
  <c r="AD3" i="1"/>
  <c r="AE3" i="1" s="1"/>
  <c r="AG3" i="1" s="1"/>
  <c r="U3" i="1"/>
  <c r="BD2" i="1"/>
  <c r="AS2" i="1"/>
  <c r="AR2" i="1"/>
  <c r="AP2" i="1"/>
  <c r="AM2" i="1"/>
  <c r="AI2" i="1"/>
  <c r="AJ2" i="1" s="1"/>
  <c r="AD2" i="1"/>
  <c r="AE2" i="1" s="1"/>
  <c r="AG2" i="1" s="1"/>
  <c r="U2" i="1"/>
  <c r="AK3" i="1" l="1"/>
  <c r="AY3" i="1" s="1"/>
  <c r="AZ3" i="1" s="1"/>
  <c r="AK8" i="1"/>
  <c r="AY8" i="1" s="1"/>
  <c r="AZ8" i="1" s="1"/>
  <c r="AK6" i="1"/>
  <c r="AY6" i="1" s="1"/>
  <c r="AZ6" i="1" s="1"/>
  <c r="AK4" i="1"/>
  <c r="AY4" i="1" s="1"/>
  <c r="AZ4" i="1" s="1"/>
  <c r="AK2" i="1"/>
  <c r="AY2" i="1" s="1"/>
  <c r="AZ2" i="1" s="1"/>
  <c r="AK10" i="1"/>
  <c r="AY10" i="1" s="1"/>
  <c r="AZ10" i="1" s="1"/>
  <c r="AK9" i="1"/>
  <c r="AY9" i="1" s="1"/>
  <c r="AZ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</commentList>
</comments>
</file>

<file path=xl/sharedStrings.xml><?xml version="1.0" encoding="utf-8"?>
<sst xmlns="http://schemas.openxmlformats.org/spreadsheetml/2006/main" count="182" uniqueCount="117">
  <si>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</si>
  <si>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</si>
  <si>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</si>
  <si>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</si>
  <si>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</si>
  <si>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</si>
  <si>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</si>
  <si>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</si>
  <si>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</si>
  <si>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</si>
  <si>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</si>
  <si>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</si>
  <si>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</si>
  <si>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</si>
  <si>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</si>
  <si>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</si>
  <si>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</si>
  <si>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</si>
  <si>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</si>
  <si>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</si>
  <si>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</si>
  <si>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</si>
  <si>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</si>
  <si>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</si>
  <si>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</si>
  <si>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</si>
  <si>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</si>
  <si>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</si>
  <si>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</si>
  <si>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</si>
  <si>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</si>
  <si>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</si>
  <si>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</si>
  <si>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</si>
  <si>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</si>
  <si>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</si>
  <si>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</si>
  <si>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</si>
  <si>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</si>
  <si>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</si>
  <si>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</si>
  <si>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</si>
  <si>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</si>
  <si>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</si>
  <si>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</si>
  <si>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</si>
  <si>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</si>
  <si>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</si>
  <si>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</si>
  <si>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</si>
  <si>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</si>
  <si>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</si>
  <si>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</si>
  <si>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</si>
  <si>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</si>
  <si>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</si>
  <si>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06ZS0122P1-A</t>
    <phoneticPr fontId="2" type="noConversion"/>
  </si>
  <si>
    <t>Madison Park Essentials</t>
  </si>
  <si>
    <t>QUILT</t>
  </si>
  <si>
    <t>Shadow Garden</t>
    <phoneticPr fontId="2" type="noConversion"/>
  </si>
  <si>
    <t xml:space="preserve">100% Polyester Madison Park Essential Shadow Garden Quilt  Set </t>
    <phoneticPr fontId="2" type="noConversion"/>
  </si>
  <si>
    <t xml:space="preserve">Shadow Garden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</si>
  <si>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</si>
  <si>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100% Polyester printed</t>
    <phoneticPr fontId="2" type="noConversion"/>
  </si>
  <si>
    <t>Twin/Twin XL: 69x95" /20x26"+1/2" (1)</t>
    <phoneticPr fontId="4" type="noConversion"/>
  </si>
  <si>
    <t>Blush</t>
    <phoneticPr fontId="2" type="noConversion"/>
  </si>
  <si>
    <t>KL14-3837</t>
  </si>
  <si>
    <t>Piece</t>
  </si>
  <si>
    <t>Rolled</t>
  </si>
  <si>
    <t>9404.40.9022</t>
  </si>
  <si>
    <t>06ZS0122P1-A</t>
    <phoneticPr fontId="2" type="noConversion"/>
  </si>
  <si>
    <t>Shadow Garden</t>
    <phoneticPr fontId="2" type="noConversion"/>
  </si>
  <si>
    <t xml:space="preserve">100% Polyester Madison Park Essential Shadow Garden Quilt  Set </t>
    <phoneticPr fontId="2" type="noConversion"/>
  </si>
  <si>
    <t xml:space="preserve">Shadow Garden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</si>
  <si>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</si>
  <si>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100% Polyester printed</t>
    <phoneticPr fontId="2" type="noConversion"/>
  </si>
  <si>
    <t>Full/Queen: 90x95"/20x26"+1/2" (2)</t>
    <phoneticPr fontId="4" type="noConversion"/>
  </si>
  <si>
    <t>KL14-3838</t>
  </si>
  <si>
    <t>06ZS0122P1-A</t>
    <phoneticPr fontId="2" type="noConversion"/>
  </si>
  <si>
    <t>King/Cal King: 106x95"/20x36"+1/2" (2)</t>
    <phoneticPr fontId="4" type="noConversion"/>
  </si>
  <si>
    <t>Blush</t>
    <phoneticPr fontId="2" type="noConversion"/>
  </si>
  <si>
    <t>KL14-3839</t>
  </si>
  <si>
    <t xml:space="preserve">36CZ0001P1-A </t>
    <phoneticPr fontId="2" type="noConversion"/>
  </si>
  <si>
    <t>Cottage Paisley</t>
    <phoneticPr fontId="2" type="noConversion"/>
  </si>
  <si>
    <t xml:space="preserve">100% Polyester Madison Park Essential Cottage Paisley Quilt  Set </t>
    <phoneticPr fontId="2" type="noConversion"/>
  </si>
  <si>
    <t xml:space="preserve">Cottage Paisley Quilt  Set </t>
    <phoneticPr fontId="2" type="noConversion"/>
  </si>
  <si>
    <t>Twin/Twin XL: 69x95" /20x26"+1/2" (1)</t>
    <phoneticPr fontId="4" type="noConversion"/>
  </si>
  <si>
    <t>Blue</t>
    <phoneticPr fontId="2" type="noConversion"/>
  </si>
  <si>
    <t>KL14-3840</t>
  </si>
  <si>
    <t>Cottage Paisley</t>
    <phoneticPr fontId="2" type="noConversion"/>
  </si>
  <si>
    <t xml:space="preserve">100% Polyester Madison Park Essential Cottage Paisley Quilt  Set </t>
    <phoneticPr fontId="2" type="noConversion"/>
  </si>
  <si>
    <t xml:space="preserve">Cottage Paisley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</si>
  <si>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</si>
  <si>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Full/Queen: 90x95"/20x26"+1/2" (2)</t>
    <phoneticPr fontId="4" type="noConversion"/>
  </si>
  <si>
    <t>KL14-3841</t>
  </si>
  <si>
    <t xml:space="preserve">36CZ0001P1-A </t>
    <phoneticPr fontId="2" type="noConversion"/>
  </si>
  <si>
    <t>Cottage Paisley</t>
    <phoneticPr fontId="2" type="noConversion"/>
  </si>
  <si>
    <t xml:space="preserve">Cottage Paisley Quilt  Set </t>
    <phoneticPr fontId="2" type="noConversion"/>
  </si>
  <si>
    <t>100% Polyester printed</t>
    <phoneticPr fontId="2" type="noConversion"/>
  </si>
  <si>
    <t>King/Cal King: 106x95"/20x36"+1/2" (2)</t>
    <phoneticPr fontId="4" type="noConversion"/>
  </si>
  <si>
    <t>KL14-3842</t>
  </si>
  <si>
    <t>06CX2402P1-C</t>
    <phoneticPr fontId="2" type="noConversion"/>
  </si>
  <si>
    <t>Botanical Medallion</t>
    <phoneticPr fontId="2" type="noConversion"/>
  </si>
  <si>
    <t xml:space="preserve">100% Polyester Madison Park Essential Botanical Medallion Quilt  Set </t>
    <phoneticPr fontId="2" type="noConversion"/>
  </si>
  <si>
    <t xml:space="preserve">Botanical Medallion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</si>
  <si>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</si>
  <si>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Twin/Twin XL: 69x95" /20x26"+1/2" (1)</t>
    <phoneticPr fontId="4" type="noConversion"/>
  </si>
  <si>
    <t>Gray/Gold</t>
    <phoneticPr fontId="2" type="noConversion"/>
  </si>
  <si>
    <t>KL14-3843</t>
  </si>
  <si>
    <t>06CX2402P1-C</t>
    <phoneticPr fontId="2" type="noConversion"/>
  </si>
  <si>
    <t>Botanical Medallion</t>
    <phoneticPr fontId="2" type="noConversion"/>
  </si>
  <si>
    <t xml:space="preserve">Botanical Medallion Quilt  Set </t>
    <phoneticPr fontId="2" type="noConversion"/>
  </si>
  <si>
    <t>100% Polyester printed</t>
    <phoneticPr fontId="2" type="noConversion"/>
  </si>
  <si>
    <t>KL14-3844</t>
  </si>
  <si>
    <t>06CX2402P1-C</t>
    <phoneticPr fontId="2" type="noConversion"/>
  </si>
  <si>
    <t>King/Cal King: 106x95"/20x36"+1/2" (2)</t>
    <phoneticPr fontId="4" type="noConversion"/>
  </si>
  <si>
    <t>KL14-3845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</si>
</sst>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3" applyFont="1" applyBorder="1" applyAlignment="1" applyProtection="1">
      <alignment horizontal="left" wrapText="1"/>
      <protection locked="0"/>
    </xf>
    <xf numFmtId="0" fontId="1" fillId="0" borderId="1" xfId="1" applyBorder="1" applyAlignment="1">
      <alignment wrapText="1"/>
    </xf>
    <xf numFmtId="0" fontId="1" fillId="0" borderId="2" xfId="0" applyFont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82" fontId="0" fillId="0" borderId="1" xfId="0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129352</xdr:colOff>
      <xdr:row>4</xdr:row>
      <xdr:rowOff>214323</xdr:rowOff>
    </xdr:from>
    <xdr:to>
      <xdr:col>1</xdr:col>
      <xdr:colOff>2222500</xdr:colOff>
      <xdr:row>6</xdr:row>
      <xdr:rowOff>293175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E81ACF1-FBB0-5FC1-F0C1-6FF3207C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27" y="3367098"/>
          <a:ext cx="2093148" cy="1355202"/>
        </a:xfrm>
        <a:prstGeom prst="rect">
          <a:avLst/>
        </a:prstGeom>
      </xdr:spPr>
    </xdr:pic>
    <xdr:clientData/>
  </xdr:twoCellAnchor>
  <xdr:twoCellAnchor editAs="oneCell">
    <xdr:from>
      <xdr:col>1</xdr:col>
      <xdr:colOff>70555</xdr:colOff>
      <xdr:row>7</xdr:row>
      <xdr:rowOff>258691</xdr:rowOff>
    </xdr:from>
    <xdr:to>
      <xdr:col>1</xdr:col>
      <xdr:colOff>2281296</xdr:colOff>
      <xdr:row>9</xdr:row>
      <xdr:rowOff>414338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241F09A3-A175-7D54-9615-98FF9938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830" y="5325991"/>
          <a:ext cx="2210741" cy="143199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126481</xdr:colOff>
      <xdr:row>1</xdr:row>
      <xdr:rowOff>280128</xdr:rowOff>
    </xdr:from>
    <xdr:to>
      <xdr:col>1</xdr:col>
      <xdr:colOff>2281296</xdr:colOff>
      <xdr:row>3</xdr:row>
      <xdr:rowOff>399709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CCEA63C-FFAD-3C6B-5867-8D2FB245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56" y="1518378"/>
          <a:ext cx="2154815" cy="13959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Webex%20MPE%203pc%20Quilt%20Commitment%2009%2029%202025%20Ch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hina Cost 092825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"/>
  <sheetViews>
    <sheetView tabSelected="1" topLeftCell="X1" zoomScale="81" zoomScaleNormal="81" workbookViewId="0">
      <pane ySplit="1" topLeftCell="A5" activePane="bottomLeft" state="frozen"/>
      <selection pane="bottomLeft" activeCell="AS11" sqref="AS11"/>
    </sheetView>
  </sheetViews>
  <sheetFormatPr defaultColWidth="9.140625" defaultRowHeight="15" x14ac:dyDescent="0.25"/>
  <cols>
    <col min="1" max="1" width="10.140625" style="1" customWidth="1"/>
    <col min="2" max="2" width="36" style="2" customWidth="1"/>
    <col min="3" max="3" width="21.7109375" style="2" customWidth="1"/>
    <col min="4" max="4" width="26.710937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9.140625" style="2" customWidth="1"/>
    <col min="9" max="9" width="2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8.57031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2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10.140625" style="2" customWidth="1"/>
    <col min="46" max="47" width="10.140625" style="6" customWidth="1"/>
    <col min="48" max="50" width="10.140625" style="10" customWidth="1"/>
    <col min="51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8" width="9.140625" style="6"/>
    <col min="59" max="16384" width="9.140625" style="2"/>
  </cols>
  <sheetData>
    <row r="1" spans="1:58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8" t="s">
        <v>36</v>
      </c>
      <c r="AL1" s="29" t="s">
        <v>37</v>
      </c>
      <c r="AM1" s="28" t="s">
        <v>38</v>
      </c>
      <c r="AN1" s="22" t="s">
        <v>39</v>
      </c>
      <c r="AO1" s="29" t="s">
        <v>40</v>
      </c>
      <c r="AP1" s="28" t="s">
        <v>41</v>
      </c>
      <c r="AQ1" s="29" t="s">
        <v>42</v>
      </c>
      <c r="AR1" s="28" t="s">
        <v>43</v>
      </c>
      <c r="AS1" s="11" t="s">
        <v>44</v>
      </c>
      <c r="AT1" s="31" t="s">
        <v>45</v>
      </c>
      <c r="AU1" s="31" t="s">
        <v>46</v>
      </c>
      <c r="AV1" s="32" t="s">
        <v>47</v>
      </c>
      <c r="AW1" s="32" t="s">
        <v>48</v>
      </c>
      <c r="AX1" s="32" t="s">
        <v>49</v>
      </c>
      <c r="AY1" s="32" t="s">
        <v>50</v>
      </c>
      <c r="AZ1" s="32" t="s">
        <v>51</v>
      </c>
      <c r="BA1" s="33" t="s">
        <v>52</v>
      </c>
      <c r="BB1" s="34" t="s">
        <v>53</v>
      </c>
      <c r="BC1" s="35" t="s">
        <v>54</v>
      </c>
      <c r="BD1" s="32" t="s">
        <v>55</v>
      </c>
      <c r="BE1" s="2"/>
      <c r="BF1" s="2"/>
    </row>
    <row r="2" spans="1:58" ht="50.25" customHeight="1" x14ac:dyDescent="0.25">
      <c r="A2" s="36">
        <v>17</v>
      </c>
      <c r="B2" s="37"/>
      <c r="C2" s="38" t="s">
        <v>56</v>
      </c>
      <c r="D2" s="39" t="s">
        <v>57</v>
      </c>
      <c r="E2" s="39"/>
      <c r="F2" s="39" t="s">
        <v>58</v>
      </c>
      <c r="G2" s="38" t="s">
        <v>59</v>
      </c>
      <c r="H2" s="40" t="s">
        <v>60</v>
      </c>
      <c r="I2" s="38" t="s">
        <v>61</v>
      </c>
      <c r="J2" s="40" t="s">
        <v>62</v>
      </c>
      <c r="K2" s="41" t="s">
        <v>63</v>
      </c>
      <c r="L2" s="42" t="s">
        <v>64</v>
      </c>
      <c r="M2" s="38" t="s">
        <v>65</v>
      </c>
      <c r="N2" s="37"/>
      <c r="O2" s="37"/>
      <c r="P2" s="43" t="s">
        <v>66</v>
      </c>
      <c r="Q2" s="37"/>
      <c r="R2" s="37" t="s">
        <v>67</v>
      </c>
      <c r="S2" s="44">
        <v>42.4</v>
      </c>
      <c r="T2" s="45">
        <v>8.1</v>
      </c>
      <c r="U2" s="46">
        <f t="shared" ref="U2:U10" si="0">IF(ISERROR(S2/T2),"",S2/T2)</f>
        <v>5.2345679012345681</v>
      </c>
      <c r="V2" s="47">
        <v>5.23</v>
      </c>
      <c r="W2" s="48"/>
      <c r="X2" s="37" t="s">
        <v>68</v>
      </c>
      <c r="Y2" s="49">
        <v>40</v>
      </c>
      <c r="Z2" s="49">
        <v>18</v>
      </c>
      <c r="AA2" s="49">
        <v>18</v>
      </c>
      <c r="AB2" s="45">
        <v>5</v>
      </c>
      <c r="AC2" s="50">
        <v>1</v>
      </c>
      <c r="AD2" s="51">
        <f t="shared" ref="AD2:AD10" si="1">IF(Y2="","",Y2*Z2*AA2/1000000)</f>
        <v>1.2959999999999999E-2</v>
      </c>
      <c r="AE2" s="52">
        <f t="shared" ref="AE2:AE10" si="2">IF(AC2="","",65/AD2*AC2)</f>
        <v>5015.4320987654328</v>
      </c>
      <c r="AF2" s="37">
        <v>3300</v>
      </c>
      <c r="AG2" s="53">
        <f t="shared" ref="AG2:AG10" si="3">IF(ISERROR(AF2/AE2),"",AF2/AE2)</f>
        <v>0.65796923076923064</v>
      </c>
      <c r="AH2" s="37" t="s">
        <v>69</v>
      </c>
      <c r="AI2" s="54">
        <f t="shared" ref="AI2:AI10" si="4">12.8%+30%</f>
        <v>0.42799999999999999</v>
      </c>
      <c r="AJ2" s="53">
        <f t="shared" ref="AJ2:AJ10" si="5">IF(ISERROR(V2*AI2),"",V2*AI2)</f>
        <v>2.2384400000000002</v>
      </c>
      <c r="AK2" s="53">
        <f t="shared" ref="AK2:AK10" si="6">IF(ISERROR(V2+AG2+AJ2),"",V2+AG2+AJ2)</f>
        <v>8.1264092307692319</v>
      </c>
      <c r="AL2" s="55">
        <v>0.11749999999999999</v>
      </c>
      <c r="AM2" s="53">
        <f t="shared" ref="AM2:AM10" si="7">IF(ISERROR(BA2*AL2),"",BA2*AL2)</f>
        <v>1.6309</v>
      </c>
      <c r="AN2" s="37">
        <v>0</v>
      </c>
      <c r="AO2" s="55">
        <v>0</v>
      </c>
      <c r="AP2" s="53">
        <f t="shared" ref="AP2:AP10" si="8">IF(ISERROR(BA2*AO2),"",BA2*AO2)</f>
        <v>0</v>
      </c>
      <c r="AQ2" s="55">
        <v>0.06</v>
      </c>
      <c r="AR2" s="53">
        <f t="shared" ref="AR2:AR10" si="9">IF(ISERROR(BA2*AQ2),"",BA2*AQ2)</f>
        <v>0.83279999999999998</v>
      </c>
      <c r="AS2" s="48">
        <f>2.5-BA2*0.05</f>
        <v>1.806</v>
      </c>
      <c r="AT2" s="53"/>
      <c r="AU2" s="53"/>
      <c r="AV2" s="56"/>
      <c r="AW2" s="53"/>
      <c r="AX2" s="56"/>
      <c r="AY2" s="53">
        <f t="shared" ref="AY2:AY10" si="10">IF(ISERROR(AK2+AM2+AQ2+AS2),"",(AK2+AM2+AQ2+AS2))</f>
        <v>11.623309230769234</v>
      </c>
      <c r="AZ2" s="56">
        <f>IF(ISERROR((BA2-AY2)/BA2),"",(BA2-AY2)/BA2)</f>
        <v>0.16258579029040107</v>
      </c>
      <c r="BA2" s="57">
        <v>13.88</v>
      </c>
      <c r="BB2" s="48"/>
      <c r="BC2" s="58">
        <v>49.99</v>
      </c>
      <c r="BD2" s="56">
        <f t="shared" ref="BD2:BD10" si="11">IF(ISERROR((BC2-BA2)/BC2),"",(BC2-BA2)/BC2)</f>
        <v>0.72234446889377868</v>
      </c>
      <c r="BE2" s="2"/>
      <c r="BF2" s="2"/>
    </row>
    <row r="3" spans="1:58" ht="50.25" customHeight="1" x14ac:dyDescent="0.25">
      <c r="A3" s="36">
        <v>18</v>
      </c>
      <c r="B3" s="37"/>
      <c r="C3" s="38" t="s">
        <v>70</v>
      </c>
      <c r="D3" s="39" t="s">
        <v>57</v>
      </c>
      <c r="E3" s="39"/>
      <c r="F3" s="39" t="s">
        <v>58</v>
      </c>
      <c r="G3" s="38" t="s">
        <v>71</v>
      </c>
      <c r="H3" s="40" t="s">
        <v>72</v>
      </c>
      <c r="I3" s="38" t="s">
        <v>73</v>
      </c>
      <c r="J3" s="40" t="s">
        <v>74</v>
      </c>
      <c r="K3" s="41" t="s">
        <v>75</v>
      </c>
      <c r="L3" s="42" t="s">
        <v>76</v>
      </c>
      <c r="M3" s="38" t="s">
        <v>65</v>
      </c>
      <c r="N3" s="37"/>
      <c r="O3" s="37"/>
      <c r="P3" s="43" t="s">
        <v>77</v>
      </c>
      <c r="Q3" s="37"/>
      <c r="R3" s="37" t="s">
        <v>67</v>
      </c>
      <c r="S3" s="44">
        <v>58.5</v>
      </c>
      <c r="T3" s="45">
        <v>8.1</v>
      </c>
      <c r="U3" s="46">
        <f t="shared" si="0"/>
        <v>7.2222222222222223</v>
      </c>
      <c r="V3" s="47">
        <v>7.22</v>
      </c>
      <c r="W3" s="48"/>
      <c r="X3" s="37" t="s">
        <v>68</v>
      </c>
      <c r="Y3" s="49">
        <v>40</v>
      </c>
      <c r="Z3" s="49">
        <v>22</v>
      </c>
      <c r="AA3" s="49">
        <v>22</v>
      </c>
      <c r="AB3" s="45">
        <v>5</v>
      </c>
      <c r="AC3" s="50">
        <v>1</v>
      </c>
      <c r="AD3" s="51">
        <f t="shared" si="1"/>
        <v>1.9359999999999999E-2</v>
      </c>
      <c r="AE3" s="52">
        <f t="shared" si="2"/>
        <v>3357.4380165289258</v>
      </c>
      <c r="AF3" s="37">
        <v>3300</v>
      </c>
      <c r="AG3" s="53">
        <f t="shared" si="3"/>
        <v>0.98289230769230762</v>
      </c>
      <c r="AH3" s="37" t="s">
        <v>69</v>
      </c>
      <c r="AI3" s="54">
        <f t="shared" si="4"/>
        <v>0.42799999999999999</v>
      </c>
      <c r="AJ3" s="53">
        <f t="shared" si="5"/>
        <v>3.09016</v>
      </c>
      <c r="AK3" s="53">
        <f t="shared" si="6"/>
        <v>11.293052307692307</v>
      </c>
      <c r="AL3" s="55">
        <v>0.11749999999999999</v>
      </c>
      <c r="AM3" s="53">
        <f t="shared" si="7"/>
        <v>2.0456749999999997</v>
      </c>
      <c r="AN3" s="37">
        <v>0</v>
      </c>
      <c r="AO3" s="55">
        <v>0</v>
      </c>
      <c r="AP3" s="53">
        <f t="shared" si="8"/>
        <v>0</v>
      </c>
      <c r="AQ3" s="55">
        <v>0.06</v>
      </c>
      <c r="AR3" s="53">
        <f t="shared" si="9"/>
        <v>1.0446</v>
      </c>
      <c r="AS3" s="48">
        <f t="shared" ref="AS3:AS10" si="12">2.5-BA3*0.05</f>
        <v>1.6294999999999999</v>
      </c>
      <c r="AT3" s="53"/>
      <c r="AU3" s="53"/>
      <c r="AV3" s="56"/>
      <c r="AW3" s="53"/>
      <c r="AX3" s="56"/>
      <c r="AY3" s="53">
        <f t="shared" si="10"/>
        <v>15.028227307692307</v>
      </c>
      <c r="AZ3" s="56">
        <f t="shared" ref="AZ3:AZ10" si="13">IF(ISERROR((BA3-AY3)/BA3),"",(BA3-AY3)/BA3)</f>
        <v>0.13680486457827074</v>
      </c>
      <c r="BA3" s="57">
        <v>17.41</v>
      </c>
      <c r="BB3" s="48"/>
      <c r="BC3" s="58">
        <v>59.99</v>
      </c>
      <c r="BD3" s="56">
        <f t="shared" si="11"/>
        <v>0.70978496416069337</v>
      </c>
      <c r="BE3" s="2"/>
      <c r="BF3" s="2"/>
    </row>
    <row r="4" spans="1:58" ht="50.25" customHeight="1" x14ac:dyDescent="0.25">
      <c r="A4" s="36">
        <v>19</v>
      </c>
      <c r="B4" s="37"/>
      <c r="C4" s="38" t="s">
        <v>78</v>
      </c>
      <c r="D4" s="39" t="s">
        <v>57</v>
      </c>
      <c r="E4" s="39"/>
      <c r="F4" s="39" t="s">
        <v>58</v>
      </c>
      <c r="G4" s="38" t="s">
        <v>71</v>
      </c>
      <c r="H4" s="40" t="s">
        <v>72</v>
      </c>
      <c r="I4" s="38" t="s">
        <v>73</v>
      </c>
      <c r="J4" s="40" t="s">
        <v>74</v>
      </c>
      <c r="K4" s="41" t="s">
        <v>63</v>
      </c>
      <c r="L4" s="42" t="s">
        <v>79</v>
      </c>
      <c r="M4" s="38" t="s">
        <v>80</v>
      </c>
      <c r="N4" s="37"/>
      <c r="O4" s="37"/>
      <c r="P4" s="43" t="s">
        <v>81</v>
      </c>
      <c r="Q4" s="37"/>
      <c r="R4" s="37" t="s">
        <v>67</v>
      </c>
      <c r="S4" s="44">
        <v>68</v>
      </c>
      <c r="T4" s="45">
        <v>8.1</v>
      </c>
      <c r="U4" s="46">
        <f t="shared" si="0"/>
        <v>8.3950617283950617</v>
      </c>
      <c r="V4" s="47">
        <v>8.4</v>
      </c>
      <c r="W4" s="48"/>
      <c r="X4" s="37" t="s">
        <v>68</v>
      </c>
      <c r="Y4" s="49">
        <v>40</v>
      </c>
      <c r="Z4" s="49">
        <v>25</v>
      </c>
      <c r="AA4" s="49">
        <v>25</v>
      </c>
      <c r="AB4" s="45">
        <v>5</v>
      </c>
      <c r="AC4" s="50">
        <v>1</v>
      </c>
      <c r="AD4" s="51">
        <f t="shared" si="1"/>
        <v>2.5000000000000001E-2</v>
      </c>
      <c r="AE4" s="52">
        <f t="shared" si="2"/>
        <v>2600</v>
      </c>
      <c r="AF4" s="37">
        <v>3300</v>
      </c>
      <c r="AG4" s="53">
        <f t="shared" si="3"/>
        <v>1.2692307692307692</v>
      </c>
      <c r="AH4" s="37" t="s">
        <v>69</v>
      </c>
      <c r="AI4" s="54">
        <f t="shared" si="4"/>
        <v>0.42799999999999999</v>
      </c>
      <c r="AJ4" s="53">
        <f t="shared" si="5"/>
        <v>3.5952000000000002</v>
      </c>
      <c r="AK4" s="53">
        <f t="shared" si="6"/>
        <v>13.264430769230769</v>
      </c>
      <c r="AL4" s="55">
        <v>0.11749999999999999</v>
      </c>
      <c r="AM4" s="53">
        <f t="shared" si="7"/>
        <v>2.337075</v>
      </c>
      <c r="AN4" s="37">
        <v>0</v>
      </c>
      <c r="AO4" s="55">
        <v>0</v>
      </c>
      <c r="AP4" s="53">
        <f t="shared" si="8"/>
        <v>0</v>
      </c>
      <c r="AQ4" s="55">
        <v>0.06</v>
      </c>
      <c r="AR4" s="53">
        <f t="shared" si="9"/>
        <v>1.1934</v>
      </c>
      <c r="AS4" s="48">
        <f t="shared" si="12"/>
        <v>1.5055000000000001</v>
      </c>
      <c r="AT4" s="53"/>
      <c r="AU4" s="53"/>
      <c r="AV4" s="56"/>
      <c r="AW4" s="53"/>
      <c r="AX4" s="56"/>
      <c r="AY4" s="53">
        <f t="shared" si="10"/>
        <v>17.167005769230769</v>
      </c>
      <c r="AZ4" s="56">
        <f t="shared" si="13"/>
        <v>0.13690267625787989</v>
      </c>
      <c r="BA4" s="57">
        <v>19.89</v>
      </c>
      <c r="BB4" s="48"/>
      <c r="BC4" s="58">
        <v>69.989999999999995</v>
      </c>
      <c r="BD4" s="56">
        <f t="shared" si="11"/>
        <v>0.71581654522074578</v>
      </c>
      <c r="BE4" s="2"/>
      <c r="BF4" s="2"/>
    </row>
    <row r="5" spans="1:58" ht="50.25" customHeight="1" x14ac:dyDescent="0.25">
      <c r="A5" s="36">
        <v>20</v>
      </c>
      <c r="B5" s="37"/>
      <c r="C5" s="38" t="s">
        <v>82</v>
      </c>
      <c r="D5" s="39" t="s">
        <v>57</v>
      </c>
      <c r="E5" s="39"/>
      <c r="F5" s="39" t="s">
        <v>58</v>
      </c>
      <c r="G5" s="38" t="s">
        <v>83</v>
      </c>
      <c r="H5" s="40" t="s">
        <v>84</v>
      </c>
      <c r="I5" s="38" t="s">
        <v>85</v>
      </c>
      <c r="J5" s="40" t="s">
        <v>62</v>
      </c>
      <c r="K5" s="41" t="s">
        <v>75</v>
      </c>
      <c r="L5" s="42" t="s">
        <v>86</v>
      </c>
      <c r="M5" s="38" t="s">
        <v>87</v>
      </c>
      <c r="N5" s="37"/>
      <c r="O5" s="37"/>
      <c r="P5" s="43" t="s">
        <v>88</v>
      </c>
      <c r="Q5" s="37"/>
      <c r="R5" s="37" t="s">
        <v>67</v>
      </c>
      <c r="S5" s="44">
        <v>42.4</v>
      </c>
      <c r="T5" s="45">
        <v>8.1</v>
      </c>
      <c r="U5" s="46">
        <f t="shared" si="0"/>
        <v>5.2345679012345681</v>
      </c>
      <c r="V5" s="47">
        <v>5.23</v>
      </c>
      <c r="W5" s="48"/>
      <c r="X5" s="37" t="s">
        <v>68</v>
      </c>
      <c r="Y5" s="49">
        <v>40</v>
      </c>
      <c r="Z5" s="49">
        <v>18</v>
      </c>
      <c r="AA5" s="49">
        <v>18</v>
      </c>
      <c r="AB5" s="45">
        <v>5</v>
      </c>
      <c r="AC5" s="50">
        <v>1</v>
      </c>
      <c r="AD5" s="51">
        <f t="shared" si="1"/>
        <v>1.2959999999999999E-2</v>
      </c>
      <c r="AE5" s="52">
        <f t="shared" si="2"/>
        <v>5015.4320987654328</v>
      </c>
      <c r="AF5" s="37">
        <v>3300</v>
      </c>
      <c r="AG5" s="53">
        <f t="shared" si="3"/>
        <v>0.65796923076923064</v>
      </c>
      <c r="AH5" s="37" t="s">
        <v>69</v>
      </c>
      <c r="AI5" s="54">
        <f t="shared" si="4"/>
        <v>0.42799999999999999</v>
      </c>
      <c r="AJ5" s="53">
        <f t="shared" si="5"/>
        <v>2.2384400000000002</v>
      </c>
      <c r="AK5" s="53">
        <f t="shared" si="6"/>
        <v>8.1264092307692319</v>
      </c>
      <c r="AL5" s="55">
        <v>0.11749999999999999</v>
      </c>
      <c r="AM5" s="53">
        <f t="shared" si="7"/>
        <v>1.6309</v>
      </c>
      <c r="AN5" s="37">
        <v>0</v>
      </c>
      <c r="AO5" s="55">
        <v>0</v>
      </c>
      <c r="AP5" s="53">
        <f t="shared" si="8"/>
        <v>0</v>
      </c>
      <c r="AQ5" s="55">
        <v>0.06</v>
      </c>
      <c r="AR5" s="53">
        <f t="shared" si="9"/>
        <v>0.83279999999999998</v>
      </c>
      <c r="AS5" s="48">
        <v>1.81</v>
      </c>
      <c r="AT5" s="53"/>
      <c r="AU5" s="53"/>
      <c r="AV5" s="56"/>
      <c r="AW5" s="53"/>
      <c r="AX5" s="56"/>
      <c r="AY5" s="53">
        <f t="shared" si="10"/>
        <v>11.627309230769233</v>
      </c>
      <c r="AZ5" s="56">
        <f t="shared" si="13"/>
        <v>0.16229760585236075</v>
      </c>
      <c r="BA5" s="57">
        <v>13.88</v>
      </c>
      <c r="BB5" s="48"/>
      <c r="BC5" s="58">
        <v>49.99</v>
      </c>
      <c r="BD5" s="56">
        <f t="shared" si="11"/>
        <v>0.72234446889377868</v>
      </c>
      <c r="BE5" s="2"/>
      <c r="BF5" s="2"/>
    </row>
    <row r="6" spans="1:58" ht="50.25" customHeight="1" x14ac:dyDescent="0.25">
      <c r="A6" s="36">
        <v>21</v>
      </c>
      <c r="B6" s="37"/>
      <c r="C6" s="38" t="s">
        <v>82</v>
      </c>
      <c r="D6" s="39" t="s">
        <v>57</v>
      </c>
      <c r="E6" s="39"/>
      <c r="F6" s="39" t="s">
        <v>58</v>
      </c>
      <c r="G6" s="38" t="s">
        <v>89</v>
      </c>
      <c r="H6" s="40" t="s">
        <v>90</v>
      </c>
      <c r="I6" s="38" t="s">
        <v>91</v>
      </c>
      <c r="J6" s="40" t="s">
        <v>92</v>
      </c>
      <c r="K6" s="41" t="s">
        <v>75</v>
      </c>
      <c r="L6" s="42" t="s">
        <v>93</v>
      </c>
      <c r="M6" s="38" t="s">
        <v>87</v>
      </c>
      <c r="N6" s="37"/>
      <c r="O6" s="37"/>
      <c r="P6" s="43" t="s">
        <v>94</v>
      </c>
      <c r="Q6" s="37"/>
      <c r="R6" s="37" t="s">
        <v>67</v>
      </c>
      <c r="S6" s="44">
        <v>58.5</v>
      </c>
      <c r="T6" s="45">
        <v>8.1</v>
      </c>
      <c r="U6" s="46">
        <f t="shared" si="0"/>
        <v>7.2222222222222223</v>
      </c>
      <c r="V6" s="47">
        <v>7.22</v>
      </c>
      <c r="W6" s="48"/>
      <c r="X6" s="37" t="s">
        <v>68</v>
      </c>
      <c r="Y6" s="49">
        <v>40</v>
      </c>
      <c r="Z6" s="49">
        <v>22</v>
      </c>
      <c r="AA6" s="49">
        <v>22</v>
      </c>
      <c r="AB6" s="45">
        <v>5</v>
      </c>
      <c r="AC6" s="50">
        <v>1</v>
      </c>
      <c r="AD6" s="51">
        <f t="shared" si="1"/>
        <v>1.9359999999999999E-2</v>
      </c>
      <c r="AE6" s="52">
        <f t="shared" si="2"/>
        <v>3357.4380165289258</v>
      </c>
      <c r="AF6" s="37">
        <v>3300</v>
      </c>
      <c r="AG6" s="53">
        <f t="shared" si="3"/>
        <v>0.98289230769230762</v>
      </c>
      <c r="AH6" s="37" t="s">
        <v>69</v>
      </c>
      <c r="AI6" s="54">
        <f t="shared" si="4"/>
        <v>0.42799999999999999</v>
      </c>
      <c r="AJ6" s="53">
        <f t="shared" si="5"/>
        <v>3.09016</v>
      </c>
      <c r="AK6" s="53">
        <f t="shared" si="6"/>
        <v>11.293052307692307</v>
      </c>
      <c r="AL6" s="55">
        <v>0.11749999999999999</v>
      </c>
      <c r="AM6" s="53">
        <f t="shared" si="7"/>
        <v>2.0456749999999997</v>
      </c>
      <c r="AN6" s="37">
        <v>0</v>
      </c>
      <c r="AO6" s="55">
        <v>0</v>
      </c>
      <c r="AP6" s="53">
        <f t="shared" si="8"/>
        <v>0</v>
      </c>
      <c r="AQ6" s="55">
        <v>0.06</v>
      </c>
      <c r="AR6" s="53">
        <f t="shared" si="9"/>
        <v>1.0446</v>
      </c>
      <c r="AS6" s="48">
        <v>1.63</v>
      </c>
      <c r="AT6" s="53"/>
      <c r="AU6" s="53"/>
      <c r="AV6" s="56"/>
      <c r="AW6" s="53"/>
      <c r="AX6" s="56"/>
      <c r="AY6" s="53">
        <f t="shared" si="10"/>
        <v>15.028727307692307</v>
      </c>
      <c r="AZ6" s="56">
        <f t="shared" si="13"/>
        <v>0.13677614545133215</v>
      </c>
      <c r="BA6" s="57">
        <v>17.41</v>
      </c>
      <c r="BB6" s="48"/>
      <c r="BC6" s="58">
        <v>59.99</v>
      </c>
      <c r="BD6" s="56">
        <f t="shared" si="11"/>
        <v>0.70978496416069337</v>
      </c>
      <c r="BE6" s="2"/>
      <c r="BF6" s="2"/>
    </row>
    <row r="7" spans="1:58" ht="50.25" customHeight="1" x14ac:dyDescent="0.25">
      <c r="A7" s="36">
        <v>22</v>
      </c>
      <c r="B7" s="37"/>
      <c r="C7" s="38" t="s">
        <v>95</v>
      </c>
      <c r="D7" s="39" t="s">
        <v>57</v>
      </c>
      <c r="E7" s="39"/>
      <c r="F7" s="39" t="s">
        <v>58</v>
      </c>
      <c r="G7" s="38" t="s">
        <v>96</v>
      </c>
      <c r="H7" s="40" t="s">
        <v>90</v>
      </c>
      <c r="I7" s="38" t="s">
        <v>97</v>
      </c>
      <c r="J7" s="40" t="s">
        <v>62</v>
      </c>
      <c r="K7" s="41" t="s">
        <v>98</v>
      </c>
      <c r="L7" s="42" t="s">
        <v>99</v>
      </c>
      <c r="M7" s="38" t="s">
        <v>87</v>
      </c>
      <c r="N7" s="37"/>
      <c r="O7" s="37"/>
      <c r="P7" s="43" t="s">
        <v>100</v>
      </c>
      <c r="Q7" s="37"/>
      <c r="R7" s="37" t="s">
        <v>67</v>
      </c>
      <c r="S7" s="44">
        <v>68</v>
      </c>
      <c r="T7" s="45">
        <v>8.1</v>
      </c>
      <c r="U7" s="46">
        <f t="shared" si="0"/>
        <v>8.3950617283950617</v>
      </c>
      <c r="V7" s="47">
        <v>8.4</v>
      </c>
      <c r="W7" s="48"/>
      <c r="X7" s="37" t="s">
        <v>68</v>
      </c>
      <c r="Y7" s="49">
        <v>40</v>
      </c>
      <c r="Z7" s="49">
        <v>25</v>
      </c>
      <c r="AA7" s="49">
        <v>25</v>
      </c>
      <c r="AB7" s="45">
        <v>5</v>
      </c>
      <c r="AC7" s="50">
        <v>1</v>
      </c>
      <c r="AD7" s="51">
        <f t="shared" si="1"/>
        <v>2.5000000000000001E-2</v>
      </c>
      <c r="AE7" s="52">
        <f t="shared" si="2"/>
        <v>2600</v>
      </c>
      <c r="AF7" s="37">
        <v>3300</v>
      </c>
      <c r="AG7" s="53">
        <f t="shared" si="3"/>
        <v>1.2692307692307692</v>
      </c>
      <c r="AH7" s="37" t="s">
        <v>69</v>
      </c>
      <c r="AI7" s="54">
        <f t="shared" si="4"/>
        <v>0.42799999999999999</v>
      </c>
      <c r="AJ7" s="53">
        <f t="shared" si="5"/>
        <v>3.5952000000000002</v>
      </c>
      <c r="AK7" s="53">
        <f t="shared" si="6"/>
        <v>13.264430769230769</v>
      </c>
      <c r="AL7" s="55">
        <v>0.11749999999999999</v>
      </c>
      <c r="AM7" s="53">
        <f t="shared" si="7"/>
        <v>2.337075</v>
      </c>
      <c r="AN7" s="37">
        <v>0</v>
      </c>
      <c r="AO7" s="55">
        <v>0</v>
      </c>
      <c r="AP7" s="53">
        <f t="shared" si="8"/>
        <v>0</v>
      </c>
      <c r="AQ7" s="55">
        <v>0.06</v>
      </c>
      <c r="AR7" s="53">
        <f t="shared" si="9"/>
        <v>1.1934</v>
      </c>
      <c r="AS7" s="48">
        <v>1.51</v>
      </c>
      <c r="AT7" s="53"/>
      <c r="AU7" s="53"/>
      <c r="AV7" s="56"/>
      <c r="AW7" s="53"/>
      <c r="AX7" s="56"/>
      <c r="AY7" s="53">
        <f t="shared" si="10"/>
        <v>17.17150576923077</v>
      </c>
      <c r="AZ7" s="56">
        <f t="shared" si="13"/>
        <v>0.13667643191398848</v>
      </c>
      <c r="BA7" s="57">
        <v>19.89</v>
      </c>
      <c r="BB7" s="48"/>
      <c r="BC7" s="58">
        <v>69.989999999999995</v>
      </c>
      <c r="BD7" s="56">
        <f t="shared" si="11"/>
        <v>0.71581654522074578</v>
      </c>
      <c r="BE7" s="2"/>
      <c r="BF7" s="2"/>
    </row>
    <row r="8" spans="1:58" ht="50.25" customHeight="1" x14ac:dyDescent="0.25">
      <c r="A8" s="36">
        <v>23</v>
      </c>
      <c r="B8" s="37"/>
      <c r="C8" s="38" t="s">
        <v>101</v>
      </c>
      <c r="D8" s="39" t="s">
        <v>57</v>
      </c>
      <c r="E8" s="39"/>
      <c r="F8" s="39" t="s">
        <v>58</v>
      </c>
      <c r="G8" s="38" t="s">
        <v>102</v>
      </c>
      <c r="H8" s="40" t="s">
        <v>103</v>
      </c>
      <c r="I8" s="38" t="s">
        <v>104</v>
      </c>
      <c r="J8" s="40" t="s">
        <v>105</v>
      </c>
      <c r="K8" s="41" t="s">
        <v>75</v>
      </c>
      <c r="L8" s="42" t="s">
        <v>106</v>
      </c>
      <c r="M8" s="38" t="s">
        <v>107</v>
      </c>
      <c r="N8" s="37"/>
      <c r="O8" s="37"/>
      <c r="P8" s="43" t="s">
        <v>108</v>
      </c>
      <c r="Q8" s="37"/>
      <c r="R8" s="37" t="s">
        <v>67</v>
      </c>
      <c r="S8" s="44">
        <v>42.4</v>
      </c>
      <c r="T8" s="45">
        <v>8.1</v>
      </c>
      <c r="U8" s="46">
        <f t="shared" si="0"/>
        <v>5.2345679012345681</v>
      </c>
      <c r="V8" s="47">
        <v>5.23</v>
      </c>
      <c r="W8" s="48"/>
      <c r="X8" s="37" t="s">
        <v>68</v>
      </c>
      <c r="Y8" s="49">
        <v>40</v>
      </c>
      <c r="Z8" s="49">
        <v>18</v>
      </c>
      <c r="AA8" s="49">
        <v>18</v>
      </c>
      <c r="AB8" s="45">
        <v>5</v>
      </c>
      <c r="AC8" s="50">
        <v>1</v>
      </c>
      <c r="AD8" s="51">
        <f t="shared" si="1"/>
        <v>1.2959999999999999E-2</v>
      </c>
      <c r="AE8" s="52">
        <f t="shared" si="2"/>
        <v>5015.4320987654328</v>
      </c>
      <c r="AF8" s="37">
        <v>3300</v>
      </c>
      <c r="AG8" s="53">
        <f t="shared" si="3"/>
        <v>0.65796923076923064</v>
      </c>
      <c r="AH8" s="37" t="s">
        <v>69</v>
      </c>
      <c r="AI8" s="54">
        <f t="shared" si="4"/>
        <v>0.42799999999999999</v>
      </c>
      <c r="AJ8" s="53">
        <f t="shared" si="5"/>
        <v>2.2384400000000002</v>
      </c>
      <c r="AK8" s="53">
        <f t="shared" si="6"/>
        <v>8.1264092307692319</v>
      </c>
      <c r="AL8" s="55">
        <v>0.11749999999999999</v>
      </c>
      <c r="AM8" s="53">
        <f t="shared" si="7"/>
        <v>1.6309</v>
      </c>
      <c r="AN8" s="37">
        <v>0</v>
      </c>
      <c r="AO8" s="55">
        <v>0</v>
      </c>
      <c r="AP8" s="53">
        <f t="shared" si="8"/>
        <v>0</v>
      </c>
      <c r="AQ8" s="55">
        <v>0.06</v>
      </c>
      <c r="AR8" s="53">
        <f t="shared" si="9"/>
        <v>0.83279999999999998</v>
      </c>
      <c r="AS8" s="48">
        <v>1.81</v>
      </c>
      <c r="AT8" s="53"/>
      <c r="AU8" s="53"/>
      <c r="AV8" s="56"/>
      <c r="AW8" s="53"/>
      <c r="AX8" s="56"/>
      <c r="AY8" s="53">
        <f t="shared" si="10"/>
        <v>11.627309230769233</v>
      </c>
      <c r="AZ8" s="56">
        <f t="shared" si="13"/>
        <v>0.16229760585236075</v>
      </c>
      <c r="BA8" s="57">
        <v>13.88</v>
      </c>
      <c r="BB8" s="48"/>
      <c r="BC8" s="58">
        <v>49.99</v>
      </c>
      <c r="BD8" s="56">
        <f t="shared" si="11"/>
        <v>0.72234446889377868</v>
      </c>
      <c r="BE8" s="2"/>
      <c r="BF8" s="2"/>
    </row>
    <row r="9" spans="1:58" ht="50.25" customHeight="1" x14ac:dyDescent="0.25">
      <c r="A9" s="36">
        <v>24</v>
      </c>
      <c r="B9" s="37"/>
      <c r="C9" s="38" t="s">
        <v>109</v>
      </c>
      <c r="D9" s="39" t="s">
        <v>57</v>
      </c>
      <c r="E9" s="39"/>
      <c r="F9" s="39" t="s">
        <v>58</v>
      </c>
      <c r="G9" s="38" t="s">
        <v>110</v>
      </c>
      <c r="H9" s="40" t="s">
        <v>103</v>
      </c>
      <c r="I9" s="38" t="s">
        <v>111</v>
      </c>
      <c r="J9" s="40" t="s">
        <v>74</v>
      </c>
      <c r="K9" s="41" t="s">
        <v>112</v>
      </c>
      <c r="L9" s="42" t="s">
        <v>93</v>
      </c>
      <c r="M9" s="38" t="s">
        <v>107</v>
      </c>
      <c r="N9" s="37"/>
      <c r="O9" s="37"/>
      <c r="P9" s="43" t="s">
        <v>113</v>
      </c>
      <c r="Q9" s="37"/>
      <c r="R9" s="37" t="s">
        <v>67</v>
      </c>
      <c r="S9" s="44">
        <v>58.5</v>
      </c>
      <c r="T9" s="45">
        <v>8.1</v>
      </c>
      <c r="U9" s="46">
        <f t="shared" si="0"/>
        <v>7.2222222222222223</v>
      </c>
      <c r="V9" s="47">
        <v>7.22</v>
      </c>
      <c r="W9" s="48"/>
      <c r="X9" s="37" t="s">
        <v>68</v>
      </c>
      <c r="Y9" s="49">
        <v>40</v>
      </c>
      <c r="Z9" s="49">
        <v>22</v>
      </c>
      <c r="AA9" s="49">
        <v>22</v>
      </c>
      <c r="AB9" s="45">
        <v>5</v>
      </c>
      <c r="AC9" s="50">
        <v>1</v>
      </c>
      <c r="AD9" s="51">
        <f t="shared" si="1"/>
        <v>1.9359999999999999E-2</v>
      </c>
      <c r="AE9" s="52">
        <f t="shared" si="2"/>
        <v>3357.4380165289258</v>
      </c>
      <c r="AF9" s="37">
        <v>3300</v>
      </c>
      <c r="AG9" s="53">
        <f t="shared" si="3"/>
        <v>0.98289230769230762</v>
      </c>
      <c r="AH9" s="37" t="s">
        <v>69</v>
      </c>
      <c r="AI9" s="54">
        <f t="shared" si="4"/>
        <v>0.42799999999999999</v>
      </c>
      <c r="AJ9" s="53">
        <f t="shared" si="5"/>
        <v>3.09016</v>
      </c>
      <c r="AK9" s="53">
        <f t="shared" si="6"/>
        <v>11.293052307692307</v>
      </c>
      <c r="AL9" s="55">
        <v>0.11749999999999999</v>
      </c>
      <c r="AM9" s="53">
        <f t="shared" si="7"/>
        <v>2.0456749999999997</v>
      </c>
      <c r="AN9" s="37">
        <v>0</v>
      </c>
      <c r="AO9" s="55">
        <v>0</v>
      </c>
      <c r="AP9" s="53">
        <f t="shared" si="8"/>
        <v>0</v>
      </c>
      <c r="AQ9" s="55">
        <v>0.06</v>
      </c>
      <c r="AR9" s="53">
        <f t="shared" si="9"/>
        <v>1.0446</v>
      </c>
      <c r="AS9" s="48">
        <v>1.63</v>
      </c>
      <c r="AT9" s="53"/>
      <c r="AU9" s="53"/>
      <c r="AV9" s="56"/>
      <c r="AW9" s="53"/>
      <c r="AX9" s="56"/>
      <c r="AY9" s="53">
        <f t="shared" si="10"/>
        <v>15.028727307692307</v>
      </c>
      <c r="AZ9" s="56">
        <f t="shared" si="13"/>
        <v>0.13677614545133215</v>
      </c>
      <c r="BA9" s="57">
        <v>17.41</v>
      </c>
      <c r="BB9" s="48"/>
      <c r="BC9" s="58">
        <v>59.99</v>
      </c>
      <c r="BD9" s="56">
        <f t="shared" si="11"/>
        <v>0.70978496416069337</v>
      </c>
      <c r="BE9" s="2"/>
      <c r="BF9" s="2"/>
    </row>
    <row r="10" spans="1:58" ht="50.25" customHeight="1" x14ac:dyDescent="0.25">
      <c r="A10" s="36">
        <v>25</v>
      </c>
      <c r="B10" s="37"/>
      <c r="C10" s="38" t="s">
        <v>114</v>
      </c>
      <c r="D10" s="39" t="s">
        <v>57</v>
      </c>
      <c r="E10" s="39"/>
      <c r="F10" s="39" t="s">
        <v>58</v>
      </c>
      <c r="G10" s="38" t="s">
        <v>110</v>
      </c>
      <c r="H10" s="40" t="s">
        <v>103</v>
      </c>
      <c r="I10" s="38" t="s">
        <v>104</v>
      </c>
      <c r="J10" s="40" t="s">
        <v>74</v>
      </c>
      <c r="K10" s="41" t="s">
        <v>75</v>
      </c>
      <c r="L10" s="42" t="s">
        <v>115</v>
      </c>
      <c r="M10" s="38" t="s">
        <v>107</v>
      </c>
      <c r="N10" s="37"/>
      <c r="O10" s="37"/>
      <c r="P10" s="43" t="s">
        <v>116</v>
      </c>
      <c r="Q10" s="37"/>
      <c r="R10" s="37" t="s">
        <v>67</v>
      </c>
      <c r="S10" s="44">
        <v>68</v>
      </c>
      <c r="T10" s="45">
        <v>8.1</v>
      </c>
      <c r="U10" s="46">
        <f t="shared" si="0"/>
        <v>8.3950617283950617</v>
      </c>
      <c r="V10" s="47">
        <v>8.4</v>
      </c>
      <c r="W10" s="48"/>
      <c r="X10" s="37" t="s">
        <v>68</v>
      </c>
      <c r="Y10" s="49">
        <v>40</v>
      </c>
      <c r="Z10" s="49">
        <v>25</v>
      </c>
      <c r="AA10" s="49">
        <v>25</v>
      </c>
      <c r="AB10" s="45">
        <v>5</v>
      </c>
      <c r="AC10" s="50">
        <v>1</v>
      </c>
      <c r="AD10" s="51">
        <f t="shared" si="1"/>
        <v>2.5000000000000001E-2</v>
      </c>
      <c r="AE10" s="52">
        <f t="shared" si="2"/>
        <v>2600</v>
      </c>
      <c r="AF10" s="37">
        <v>3300</v>
      </c>
      <c r="AG10" s="53">
        <f t="shared" si="3"/>
        <v>1.2692307692307692</v>
      </c>
      <c r="AH10" s="37" t="s">
        <v>69</v>
      </c>
      <c r="AI10" s="54">
        <f t="shared" si="4"/>
        <v>0.42799999999999999</v>
      </c>
      <c r="AJ10" s="53">
        <f t="shared" si="5"/>
        <v>3.5952000000000002</v>
      </c>
      <c r="AK10" s="53">
        <f t="shared" si="6"/>
        <v>13.264430769230769</v>
      </c>
      <c r="AL10" s="55">
        <v>0.11749999999999999</v>
      </c>
      <c r="AM10" s="53">
        <f t="shared" si="7"/>
        <v>2.337075</v>
      </c>
      <c r="AN10" s="37">
        <v>0</v>
      </c>
      <c r="AO10" s="55">
        <v>0</v>
      </c>
      <c r="AP10" s="53">
        <f t="shared" si="8"/>
        <v>0</v>
      </c>
      <c r="AQ10" s="55">
        <v>0.06</v>
      </c>
      <c r="AR10" s="53">
        <f t="shared" si="9"/>
        <v>1.1934</v>
      </c>
      <c r="AS10" s="48">
        <v>1.51</v>
      </c>
      <c r="AT10" s="53"/>
      <c r="AU10" s="53"/>
      <c r="AV10" s="56"/>
      <c r="AW10" s="53"/>
      <c r="AX10" s="56"/>
      <c r="AY10" s="53">
        <f t="shared" si="10"/>
        <v>17.17150576923077</v>
      </c>
      <c r="AZ10" s="56">
        <f t="shared" si="13"/>
        <v>0.13667643191398848</v>
      </c>
      <c r="BA10" s="57">
        <v>19.89</v>
      </c>
      <c r="BB10" s="48"/>
      <c r="BC10" s="58">
        <v>69.989999999999995</v>
      </c>
      <c r="BD10" s="56">
        <f t="shared" si="11"/>
        <v>0.71581654522074578</v>
      </c>
      <c r="BE10" s="2"/>
      <c r="BF10" s="2"/>
    </row>
  </sheetData>
  <sheetProtection insertRows="0" deleteRows="0" sort="0"/>
  <protectedRanges>
    <protectedRange sqref="AS1 AW1:AZ1 BC2:BD251 M2:N10 AT2:AZ10 A11:J251 I2:I10 L11:N251 A2:G10 P11:BA251 Q2:AR10" name="Range1"/>
    <protectedRange sqref="K2:K255" name="Range1_1"/>
    <protectedRange sqref="O2:O250" name="Range1_2"/>
    <protectedRange sqref="BB2:BB250" name="Range1_3"/>
    <protectedRange sqref="P2:P10" name="Range1_1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F2:F10</xm:sqref>
        </x14:dataValidation>
        <x14:dataValidation type="list" allowBlank="1" showInputMessage="1" showErrorMessage="1">
          <x14:formula1>
            <xm:f>[5]ValueSelect!#REF!</xm:f>
          </x14:formula1>
          <xm:sqref>E2:E10</xm:sqref>
        </x14:dataValidation>
        <x14:dataValidation type="list" allowBlank="1" showInputMessage="1" showErrorMessage="1">
          <x14:formula1>
            <xm:f>[5]Data!#REF!</xm:f>
          </x14:formula1>
          <xm:sqref>R2:R10</xm:sqref>
        </x14:dataValidation>
        <x14:dataValidation type="list" allowBlank="1" showInputMessage="1" showErrorMessage="1">
          <x14:formula1>
            <xm:f>[5]Data!#REF!</xm:f>
          </x14:formula1>
          <xm:sqref>X2:X10</xm:sqref>
        </x14:dataValidation>
        <x14:dataValidation type="list" allowBlank="1" showInputMessage="1" showErrorMessage="1">
          <x14:formula1>
            <xm:f>[5]ValueSelect!#REF!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2025-09-30T01:24:23Z</dcterms:created>
  <dcterms:modified xsi:type="dcterms:W3CDTF">2025-09-30T01:29:33Z</dcterms:modified>
</cp:coreProperties>
</file>