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59BB334-54A0-431B-93BA-5A1228E86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5" l="1"/>
  <c r="AT8" i="5"/>
  <c r="AQ8" i="5"/>
  <c r="AO8" i="5"/>
  <c r="AM8" i="5"/>
  <c r="AU8" i="5" s="1"/>
  <c r="AJ8" i="5"/>
  <c r="AC8" i="5"/>
  <c r="AE8" i="5" s="1"/>
  <c r="AG8" i="5" s="1"/>
  <c r="BB8" i="5"/>
  <c r="BD8" i="5" s="1"/>
  <c r="BC8" i="5" l="1"/>
  <c r="AK8" i="5"/>
  <c r="BD2" i="5"/>
  <c r="AT3" i="5"/>
  <c r="AT4" i="5"/>
  <c r="AT5" i="5"/>
  <c r="AT6" i="5"/>
  <c r="AT7" i="5"/>
  <c r="AT2" i="5"/>
  <c r="AQ3" i="5"/>
  <c r="AQ4" i="5"/>
  <c r="AQ5" i="5"/>
  <c r="AQ6" i="5"/>
  <c r="AQ7" i="5"/>
  <c r="AQ2" i="5"/>
  <c r="AO3" i="5"/>
  <c r="AO4" i="5"/>
  <c r="AO5" i="5"/>
  <c r="AO6" i="5"/>
  <c r="AO7" i="5"/>
  <c r="AO2" i="5"/>
  <c r="AM3" i="5"/>
  <c r="AM4" i="5"/>
  <c r="AM5" i="5"/>
  <c r="AM6" i="5"/>
  <c r="AM7" i="5"/>
  <c r="AM2" i="5"/>
  <c r="BD3" i="5"/>
  <c r="BD4" i="5"/>
  <c r="BD5" i="5"/>
  <c r="BD6" i="5"/>
  <c r="BD7" i="5"/>
  <c r="AZ3" i="5"/>
  <c r="AZ4" i="5"/>
  <c r="AZ5" i="5"/>
  <c r="AZ6" i="5"/>
  <c r="AZ7" i="5"/>
  <c r="AZ2" i="5"/>
  <c r="AU3" i="5" l="1"/>
  <c r="AU5" i="5"/>
  <c r="AU6" i="5"/>
  <c r="AU4" i="5"/>
  <c r="AU2" i="5"/>
  <c r="AU7" i="5"/>
  <c r="AJ7" i="5" l="1"/>
  <c r="AC7" i="5"/>
  <c r="AE7" i="5" s="1"/>
  <c r="AG7" i="5" s="1"/>
  <c r="AK7" i="5" s="1"/>
  <c r="AJ6" i="5"/>
  <c r="AC6" i="5"/>
  <c r="AE6" i="5" s="1"/>
  <c r="AG6" i="5" s="1"/>
  <c r="AK6" i="5" s="1"/>
  <c r="AJ5" i="5"/>
  <c r="AC5" i="5"/>
  <c r="AE5" i="5" s="1"/>
  <c r="AG5" i="5" s="1"/>
  <c r="AK5" i="5" s="1"/>
  <c r="AJ4" i="5"/>
  <c r="AC4" i="5"/>
  <c r="AE4" i="5" s="1"/>
  <c r="AG4" i="5" s="1"/>
  <c r="AK4" i="5" s="1"/>
  <c r="AJ3" i="5"/>
  <c r="AC3" i="5"/>
  <c r="AE3" i="5" s="1"/>
  <c r="AJ2" i="5"/>
  <c r="AC2" i="5"/>
  <c r="AE2" i="5" s="1"/>
  <c r="AG3" i="5" l="1"/>
  <c r="AK3" i="5" s="1"/>
  <c r="AG2" i="5"/>
  <c r="AK2" i="5" s="1"/>
  <c r="AV7" i="5" l="1"/>
  <c r="AV3" i="5"/>
  <c r="AV2" i="5"/>
  <c r="AV6" i="5"/>
  <c r="AV5" i="5"/>
  <c r="AV4" i="5"/>
  <c r="AW6" i="5" l="1"/>
  <c r="BC6" i="5"/>
  <c r="AW5" i="5"/>
  <c r="BC5" i="5"/>
  <c r="AW2" i="5"/>
  <c r="BC2" i="5"/>
  <c r="AW3" i="5"/>
  <c r="BC3" i="5"/>
  <c r="AW4" i="5"/>
  <c r="BC4" i="5"/>
  <c r="AW7" i="5"/>
  <c r="B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DI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DI Price]*[DA %]</t>
        </r>
      </text>
    </comment>
    <comment ref="AT1" authorId="0" shapeId="0" xr:uid="{39051CFD-BDDE-448B-A63D-A445A3D0F147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V1" authorId="0" shapeId="0" xr:uid="{1C607141-7316-4C50-8319-8FFF81611941}">
      <text>
        <r>
          <rPr>
            <sz val="11"/>
            <rFont val="Calibri"/>
            <family val="2"/>
          </rPr>
          <t>[LDP Cost $]+[Total DI Load $]</t>
        </r>
      </text>
    </comment>
    <comment ref="AW1" authorId="0" shapeId="0" xr:uid="{6DD85950-DCB1-4A90-8C65-4E6BE3E8CB36}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<sst xmlns="http://schemas.openxmlformats.org/spreadsheetml/2006/main" count="159" uniqueCount="99">
  <si>
    <t>Brand</t>
  </si>
  <si>
    <t>Package Type</t>
  </si>
  <si>
    <t>Licensor</t>
  </si>
  <si>
    <t>Normal</t>
  </si>
  <si>
    <t>WINDOW PANEL</t>
  </si>
  <si>
    <t>Opacity</t>
  </si>
  <si>
    <t>Sheer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</si>
  <si>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</si>
  <si>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</si>
  <si>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</si>
  <si>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</si>
  <si>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</si>
  <si>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</si>
  <si>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</si>
  <si>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</si>
  <si>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</si>
  <si>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</si>
  <si>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</si>
  <si>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</si>
  <si>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</si>
  <si>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</si>
  <si>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</si>
  <si>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</si>
  <si>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</si>
  <si>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</si>
  <si>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</si>
  <si>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</si>
  <si>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</si>
  <si>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</si>
  <si>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</si>
  <si>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</si>
  <si>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</si>
  <si>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</si>
  <si>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</si>
  <si>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</si>
  <si>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Pair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</si>
  <si>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</si>
  <si>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</si>
  <si>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</si>
  <si>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</si>
  <si>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</si>
  <si>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</si>
  <si>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</si>
  <si>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</si>
  <si>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</si>
  <si>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</si>
  <si>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</si>
  <si>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</si>
  <si>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</si>
  <si>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</si>
  <si>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100% polyester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</si>
  <si>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</si>
  <si>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</si>
  <si>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</si>
  <si>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</si>
  <si>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</si>
  <si>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</si>
  <si>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</si>
  <si>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</si>
  <si>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</si>
  <si>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Kirkton House</t>
    <phoneticPr fontId="9" type="noConversion"/>
  </si>
  <si>
    <t xml:space="preserve">Owen </t>
  </si>
  <si>
    <t>Lanett Stripe</t>
  </si>
  <si>
    <t>Florence</t>
  </si>
  <si>
    <t>Nora</t>
  </si>
  <si>
    <t xml:space="preserve">195G horizontal stripe sheer </t>
  </si>
  <si>
    <t xml:space="preserve">140gsm  horizontal stripe sheer </t>
  </si>
  <si>
    <t xml:space="preserve">125gsm print sheer </t>
  </si>
  <si>
    <t xml:space="preserve">195G sheer </t>
    <phoneticPr fontId="9" type="noConversion"/>
  </si>
  <si>
    <t xml:space="preserve">140gsm sheer </t>
    <phoneticPr fontId="9" type="noConversion"/>
  </si>
  <si>
    <t>95% polyester, 5% linen</t>
  </si>
  <si>
    <t xml:space="preserve">100% polyester </t>
  </si>
  <si>
    <t>100% polyester, printed</t>
    <phoneticPr fontId="9" type="noConversion"/>
  </si>
  <si>
    <t>37"*84"*2  rod pocket</t>
  </si>
  <si>
    <t>Oatmeal</t>
  </si>
  <si>
    <t>Gray</t>
  </si>
  <si>
    <t>Taupe</t>
  </si>
  <si>
    <t>White</t>
  </si>
  <si>
    <t>Additional Customer Item#</t>
  </si>
  <si>
    <t>Additional Customer Price</t>
  </si>
  <si>
    <t>4061459117097</t>
  </si>
  <si>
    <t>4061459117080</t>
  </si>
  <si>
    <t>4061459117134</t>
  </si>
  <si>
    <t>4061459117127</t>
  </si>
  <si>
    <t>4069365422960</t>
  </si>
  <si>
    <t>4069365422977</t>
  </si>
  <si>
    <t xml:space="preserve">Assortment item </t>
    <phoneticPr fontId="9" type="noConversion"/>
  </si>
  <si>
    <t>Wave Botanica</t>
  </si>
  <si>
    <t>ALDI 2026 KH Window Sheer Curtain Pair</t>
    <phoneticPr fontId="9" type="noConversion"/>
  </si>
  <si>
    <t>37"*84"*2  rod pocket</t>
    <phoneticPr fontId="9" type="noConversion"/>
  </si>
  <si>
    <t xml:space="preserve"> Assorted</t>
    <phoneticPr fontId="9" type="noConversion"/>
  </si>
  <si>
    <t>Carton</t>
    <phoneticPr fontId="9" type="noConversion"/>
  </si>
  <si>
    <t>ALDI40-1745</t>
  </si>
  <si>
    <t>ALDI40-1746</t>
  </si>
  <si>
    <t>ALDI40-1747</t>
  </si>
  <si>
    <t>ALDI40-1748</t>
  </si>
  <si>
    <t>ALDI40-1749</t>
  </si>
  <si>
    <t>ALDI40-1750</t>
  </si>
  <si>
    <t>ALDI90-1751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</si>
</sst>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&quot;$&quot;#,##0.00"/>
    <numFmt numFmtId="177" formatCode="0.0"/>
    <numFmt numFmtId="178" formatCode="0.0%"/>
    <numFmt numFmtId="179" formatCode="0.000"/>
    <numFmt numFmtId="180" formatCode="0.000000"/>
    <numFmt numFmtId="182" formatCode="_(&quot;$&quot;* #,##0.00_);_(&quot;$&quot;* \(#,##0.00\);_(&quot;$&quot;* &quot;-&quot;??_);_(@_)"/>
    <numFmt numFmtId="183" formatCode="[$-409]d/mmm;@"/>
    <numFmt numFmtId="184" formatCode="[$$-409]#,##0.000000"/>
    <numFmt numFmtId="185" formatCode="_([$$-409]* #,##0.00_);_([$$-409]* \(#,##0.00\);_([$$-409]* &quot;-&quot;??_);_(@_)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43" fontId="10" fillId="0" borderId="0" applyFont="0" applyFill="0" applyBorder="0" applyAlignment="0" applyProtection="0"/>
    <xf numFmtId="184" fontId="5" fillId="0" borderId="0"/>
    <xf numFmtId="182" fontId="11" fillId="0" borderId="0" applyFont="0" applyFill="0" applyBorder="0" applyAlignment="0" applyProtection="0"/>
    <xf numFmtId="184" fontId="11" fillId="0" borderId="0">
      <alignment vertical="center"/>
    </xf>
    <xf numFmtId="0" fontId="10" fillId="0" borderId="0"/>
    <xf numFmtId="0" fontId="1" fillId="0" borderId="0">
      <alignment vertical="center"/>
    </xf>
    <xf numFmtId="0" fontId="5" fillId="0" borderId="0"/>
    <xf numFmtId="0" fontId="10" fillId="0" borderId="0"/>
    <xf numFmtId="43" fontId="11" fillId="0" borderId="0" applyFont="0" applyFill="0" applyBorder="0" applyAlignment="0" applyProtection="0"/>
    <xf numFmtId="183" fontId="5" fillId="0" borderId="0" applyProtection="0"/>
    <xf numFmtId="0" fontId="1" fillId="0" borderId="0">
      <alignment vertical="center"/>
    </xf>
    <xf numFmtId="185" fontId="1" fillId="0" borderId="0"/>
    <xf numFmtId="0" fontId="5" fillId="0" borderId="0"/>
    <xf numFmtId="9" fontId="1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4" applyFont="1" applyFill="1" applyBorder="1" applyAlignment="1">
      <alignment horizontal="center" wrapText="1"/>
    </xf>
    <xf numFmtId="176" fontId="3" fillId="8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6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6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6" fillId="5" borderId="1" xfId="1" applyNumberFormat="1" applyFont="1" applyFill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3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4" fillId="0" borderId="1" xfId="0" applyFont="1" applyBorder="1"/>
    <xf numFmtId="49" fontId="0" fillId="0" borderId="1" xfId="0" applyNumberForma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8" fillId="0" borderId="1" xfId="1" applyNumberFormat="1" applyFont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6" fontId="6" fillId="3" borderId="2" xfId="1" applyNumberFormat="1" applyFont="1" applyFill="1" applyBorder="1" applyAlignment="1">
      <alignment wrapText="1"/>
    </xf>
    <xf numFmtId="0" fontId="3" fillId="0" borderId="1" xfId="0" applyFont="1" applyBorder="1"/>
    <xf numFmtId="176" fontId="3" fillId="0" borderId="2" xfId="0" applyNumberFormat="1" applyFont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27">
    <cellStyle name="_ET_STYLE_NoName_00_" xfId="24" xr:uid="{FA328E0A-2CCA-4E25-9B71-906AC16A7DFE}"/>
    <cellStyle name="_ET_STYLE_NoName_00__JLA BBB quotation sheet -9.13 3" xfId="17" xr:uid="{B7AA2260-E0D6-4F46-8444-AF19F8A0EF3E}"/>
    <cellStyle name="_quotation-Mercury  3.22.2011 (for BBB)" xfId="23" xr:uid="{28976D9C-E3BB-4711-90DA-4F20DBCA4DC7}"/>
    <cellStyle name="Comma 2" xfId="16" xr:uid="{43C3EC2E-3E7D-4BF2-815E-932CD7BEF38F}"/>
    <cellStyle name="Comma 5" xfId="8" xr:uid="{54CEEA60-3B6F-4069-94EA-3970E4553223}"/>
    <cellStyle name="Currency 15" xfId="10" xr:uid="{54113921-F3F2-4729-8706-4FD2E7FE9210}"/>
    <cellStyle name="Normal 1" xfId="20" xr:uid="{0BD5BC75-0282-4587-A514-493E471657B9}"/>
    <cellStyle name="Normal 2" xfId="4" xr:uid="{7F3EE6FB-27E7-4926-8C27-32440E12F103}"/>
    <cellStyle name="Normal 2 18 2" xfId="1" xr:uid="{1BA08453-9F65-454B-A4A0-7177E70831F2}"/>
    <cellStyle name="Normal 2 2" xfId="15" xr:uid="{F053FF90-9668-4644-B07D-91FC152C29F7}"/>
    <cellStyle name="Normal 2 31" xfId="12" xr:uid="{3D41A7E2-CCE6-4783-82B8-405974EB9199}"/>
    <cellStyle name="Normal 4" xfId="19" xr:uid="{B978D4C2-79EF-498C-8BCB-8BEBD495D0B4}"/>
    <cellStyle name="Normal 5" xfId="18" xr:uid="{DBDEC7DF-FE54-4E84-AD42-07FFD34B02BC}"/>
    <cellStyle name="Normal 6 14" xfId="6" xr:uid="{5E02BC6E-DAAA-4D6E-BA77-A9895B987BA3}"/>
    <cellStyle name="Normal 65" xfId="11" xr:uid="{6E65630A-6CF8-48D9-91E9-99AD575C8AED}"/>
    <cellStyle name="Normal 67" xfId="13" xr:uid="{ABF50E0A-AD63-4F44-B21B-E7C1435AE393}"/>
    <cellStyle name="Normal 7" xfId="25" xr:uid="{70E3B90D-37DE-4274-8A97-AC5F6EE35077}"/>
    <cellStyle name="Normal_jcp duet sheet and reversible sheet 09-27-2010 2" xfId="26" xr:uid="{1092D54D-BE3F-425C-A78B-FEED264D9C8A}"/>
    <cellStyle name="Percent 2" xfId="5" xr:uid="{ABA2311F-1178-4E89-BCD4-037BE8F6FF37}"/>
    <cellStyle name="Percent 3" xfId="21" xr:uid="{08707876-7507-409D-AAAD-A4C9ACFAAFD8}"/>
    <cellStyle name="Style 1" xfId="3" xr:uid="{F4609D05-B161-47A5-8040-F8D4BA086F06}"/>
    <cellStyle name="Style 1 2" xfId="9" xr:uid="{678BBADA-FEE9-4F3B-8A72-56F83091FD7D}"/>
    <cellStyle name="常规" xfId="0" builtinId="0"/>
    <cellStyle name="常规 2" xfId="22" xr:uid="{A0E761AA-40B9-47AC-BC4C-E94F112657A7}"/>
    <cellStyle name="常规 3" xfId="7" xr:uid="{26C803AA-959E-405D-91D6-D67BA4EA58C3}"/>
    <cellStyle name="样式 1 2" xfId="2" xr:uid="{DC9B73B6-A1E9-48DB-83A0-64D6E1D16DDF}"/>
    <cellStyle name="样式 1_Fall 12 BBB Woolrich Quote Sheet - Heather" xfId="14" xr:uid="{BF8EE3BD-17A7-42BC-9AFD-6A551BD4C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D8"/>
  <sheetViews>
    <sheetView tabSelected="1" workbookViewId="0">
      <selection activeCell="K11" sqref="K11"/>
    </sheetView>
  </sheetViews>
  <sheetFormatPr defaultColWidth="9.140625" defaultRowHeight="15"/>
  <cols>
    <col min="1" max="1" width="9.140625" style="2"/>
    <col min="2" max="2" width="10.140625" style="3" customWidth="1"/>
    <col min="3" max="3" width="7.140625" style="2" customWidth="1"/>
    <col min="4" max="4" width="8.42578125" style="2" customWidth="1"/>
    <col min="5" max="5" width="18.85546875" style="2" customWidth="1"/>
    <col min="6" max="6" width="7.85546875" style="2" customWidth="1"/>
    <col min="7" max="7" width="17.140625" style="2" customWidth="1"/>
    <col min="8" max="8" width="16.7109375" style="2" customWidth="1"/>
    <col min="9" max="9" width="29.42578125" style="2" customWidth="1"/>
    <col min="10" max="10" width="24.85546875" style="2" customWidth="1"/>
    <col min="11" max="11" width="32" style="2" customWidth="1"/>
    <col min="12" max="12" width="24.7109375" style="49" customWidth="1"/>
    <col min="13" max="13" width="9.85546875" style="2" customWidth="1"/>
    <col min="14" max="14" width="21.85546875" style="2" customWidth="1"/>
    <col min="15" max="15" width="17.42578125" style="2" customWidth="1"/>
    <col min="16" max="16" width="11" style="2" customWidth="1"/>
    <col min="17" max="17" width="10.28515625" style="2" customWidth="1"/>
    <col min="18" max="18" width="16.140625" style="2" customWidth="1"/>
    <col min="19" max="19" width="17.140625" style="2" customWidth="1"/>
    <col min="20" max="20" width="13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4" customWidth="1"/>
    <col min="25" max="25" width="13.140625" style="34" customWidth="1"/>
    <col min="26" max="26" width="11.140625" style="34" customWidth="1"/>
    <col min="27" max="27" width="12.85546875" style="4" customWidth="1"/>
    <col min="28" max="28" width="9.42578125" style="5" customWidth="1"/>
    <col min="29" max="29" width="13" style="47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4.57031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9.5703125" style="7" customWidth="1"/>
    <col min="41" max="41" width="8.5703125" style="6" customWidth="1"/>
    <col min="42" max="42" width="8.85546875" style="7" customWidth="1"/>
    <col min="43" max="44" width="7.140625" style="6" customWidth="1"/>
    <col min="45" max="45" width="10.140625" style="7" customWidth="1"/>
    <col min="46" max="46" width="10.85546875" style="6" customWidth="1"/>
    <col min="47" max="47" width="9.5703125" style="6" customWidth="1"/>
    <col min="48" max="48" width="11.85546875" style="6" customWidth="1"/>
    <col min="49" max="49" width="11.140625" style="7" customWidth="1"/>
    <col min="50" max="50" width="11.42578125" style="6" customWidth="1"/>
    <col min="51" max="51" width="8.7109375" style="6" customWidth="1"/>
    <col min="52" max="53" width="12.140625" style="7" customWidth="1"/>
    <col min="54" max="54" width="12.140625" style="5" customWidth="1"/>
    <col min="55" max="56" width="12.140625" style="6" customWidth="1"/>
    <col min="57" max="16384" width="9.140625" style="2"/>
  </cols>
  <sheetData>
    <row r="1" spans="1:56" ht="63.6" customHeight="1">
      <c r="A1" s="33" t="s">
        <v>36</v>
      </c>
      <c r="B1" s="8" t="s">
        <v>7</v>
      </c>
      <c r="C1" s="8" t="s">
        <v>8</v>
      </c>
      <c r="D1" s="9" t="s">
        <v>9</v>
      </c>
      <c r="E1" s="10" t="s">
        <v>0</v>
      </c>
      <c r="F1" s="10" t="s">
        <v>2</v>
      </c>
      <c r="G1" s="11" t="s">
        <v>10</v>
      </c>
      <c r="H1" s="9" t="s">
        <v>11</v>
      </c>
      <c r="I1" s="12" t="s">
        <v>12</v>
      </c>
      <c r="J1" s="13" t="s">
        <v>13</v>
      </c>
      <c r="K1" s="12" t="s">
        <v>14</v>
      </c>
      <c r="L1" s="13" t="s">
        <v>59</v>
      </c>
      <c r="M1" s="9" t="s">
        <v>5</v>
      </c>
      <c r="N1" s="12" t="s">
        <v>15</v>
      </c>
      <c r="O1" s="12" t="s">
        <v>16</v>
      </c>
      <c r="P1" s="9" t="s">
        <v>51</v>
      </c>
      <c r="Q1" s="9" t="s">
        <v>78</v>
      </c>
      <c r="R1" s="9" t="s">
        <v>17</v>
      </c>
      <c r="S1" s="9" t="s">
        <v>18</v>
      </c>
      <c r="T1" s="13" t="s">
        <v>19</v>
      </c>
      <c r="U1" s="37" t="s">
        <v>41</v>
      </c>
      <c r="V1" s="14" t="s">
        <v>20</v>
      </c>
      <c r="W1" s="15" t="s">
        <v>1</v>
      </c>
      <c r="X1" s="35" t="s">
        <v>21</v>
      </c>
      <c r="Y1" s="35" t="s">
        <v>22</v>
      </c>
      <c r="Z1" s="35" t="s">
        <v>23</v>
      </c>
      <c r="AA1" s="16" t="s">
        <v>24</v>
      </c>
      <c r="AB1" s="17" t="s">
        <v>25</v>
      </c>
      <c r="AC1" s="48" t="s">
        <v>26</v>
      </c>
      <c r="AD1" s="38" t="s">
        <v>42</v>
      </c>
      <c r="AE1" s="18" t="s">
        <v>27</v>
      </c>
      <c r="AF1" s="8" t="s">
        <v>28</v>
      </c>
      <c r="AG1" s="19" t="s">
        <v>29</v>
      </c>
      <c r="AH1" s="8" t="s">
        <v>30</v>
      </c>
      <c r="AI1" s="20" t="s">
        <v>31</v>
      </c>
      <c r="AJ1" s="19" t="s">
        <v>32</v>
      </c>
      <c r="AK1" s="19" t="s">
        <v>33</v>
      </c>
      <c r="AL1" s="20" t="s">
        <v>37</v>
      </c>
      <c r="AM1" s="19" t="s">
        <v>38</v>
      </c>
      <c r="AN1" s="20" t="s">
        <v>39</v>
      </c>
      <c r="AO1" s="19" t="s">
        <v>40</v>
      </c>
      <c r="AP1" s="20" t="s">
        <v>48</v>
      </c>
      <c r="AQ1" s="19" t="s">
        <v>49</v>
      </c>
      <c r="AR1" s="46" t="s">
        <v>54</v>
      </c>
      <c r="AS1" s="20" t="s">
        <v>52</v>
      </c>
      <c r="AT1" s="19" t="s">
        <v>53</v>
      </c>
      <c r="AU1" s="19" t="s">
        <v>55</v>
      </c>
      <c r="AV1" s="21" t="s">
        <v>56</v>
      </c>
      <c r="AW1" s="22" t="s">
        <v>57</v>
      </c>
      <c r="AX1" s="40" t="s">
        <v>58</v>
      </c>
      <c r="AY1" s="23" t="s">
        <v>34</v>
      </c>
      <c r="AZ1" s="22" t="s">
        <v>43</v>
      </c>
      <c r="BA1" s="52" t="s">
        <v>79</v>
      </c>
      <c r="BB1" s="17" t="s">
        <v>44</v>
      </c>
      <c r="BC1" s="19" t="s">
        <v>45</v>
      </c>
      <c r="BD1" s="19" t="s">
        <v>46</v>
      </c>
    </row>
    <row r="2" spans="1:56">
      <c r="A2" s="25"/>
      <c r="B2" s="24">
        <v>1</v>
      </c>
      <c r="C2" s="25"/>
      <c r="D2" s="25"/>
      <c r="E2" s="42" t="s">
        <v>60</v>
      </c>
      <c r="F2" s="1"/>
      <c r="G2" s="1" t="s">
        <v>4</v>
      </c>
      <c r="H2" s="1" t="s">
        <v>61</v>
      </c>
      <c r="I2" s="1" t="s">
        <v>65</v>
      </c>
      <c r="J2" s="42" t="s">
        <v>68</v>
      </c>
      <c r="K2" s="1" t="s">
        <v>70</v>
      </c>
      <c r="L2" s="50" t="s">
        <v>70</v>
      </c>
      <c r="M2" s="1" t="s">
        <v>6</v>
      </c>
      <c r="N2" s="42" t="s">
        <v>89</v>
      </c>
      <c r="O2" s="1" t="s">
        <v>74</v>
      </c>
      <c r="P2" s="1">
        <v>707085</v>
      </c>
      <c r="Q2" s="1">
        <v>713671</v>
      </c>
      <c r="R2" s="1" t="s">
        <v>92</v>
      </c>
      <c r="S2" s="1" t="s">
        <v>80</v>
      </c>
      <c r="T2" s="25" t="s">
        <v>35</v>
      </c>
      <c r="U2" s="32">
        <v>4.12</v>
      </c>
      <c r="V2" s="26">
        <v>4.2</v>
      </c>
      <c r="W2" s="25" t="s">
        <v>3</v>
      </c>
      <c r="X2" s="36">
        <v>50</v>
      </c>
      <c r="Y2" s="36">
        <v>40.5</v>
      </c>
      <c r="Z2" s="36">
        <v>32.5</v>
      </c>
      <c r="AA2" s="25">
        <v>2</v>
      </c>
      <c r="AB2" s="27">
        <v>12</v>
      </c>
      <c r="AC2" s="51">
        <f t="shared" ref="AC2:AC7" si="0">IF(X2="","",X2*Y2*Z2/1000000)</f>
        <v>6.5812999999999997E-2</v>
      </c>
      <c r="AD2" s="39">
        <v>65</v>
      </c>
      <c r="AE2" s="28">
        <f>IF(AB2="","",AD2/AC2*AB2)</f>
        <v>11852</v>
      </c>
      <c r="AF2" s="25"/>
      <c r="AG2" s="29">
        <f>IF(ISERROR(AF2/AE2),"",AF2/AE2)</f>
        <v>0</v>
      </c>
      <c r="AH2" s="1" t="s">
        <v>47</v>
      </c>
      <c r="AI2" s="44"/>
      <c r="AJ2" s="29">
        <f t="shared" ref="AJ2:AJ7" si="1">IF(ISERROR(V2*AI2),"",V2*AI2)</f>
        <v>0</v>
      </c>
      <c r="AK2" s="29">
        <f>IF(ISERROR(V2+AG2+AJ2),"",V2+AG2+AJ2)</f>
        <v>4.2</v>
      </c>
      <c r="AL2" s="30">
        <v>0</v>
      </c>
      <c r="AM2" s="29">
        <f>IF(ISERROR(AX2*AL2),"",AX2*AL2)</f>
        <v>0</v>
      </c>
      <c r="AN2" s="30">
        <v>0</v>
      </c>
      <c r="AO2" s="29">
        <f>IF(ISERROR(V2*AN2),"",V2*AN2)</f>
        <v>0</v>
      </c>
      <c r="AP2" s="30">
        <v>0</v>
      </c>
      <c r="AQ2" s="29">
        <f>IF(ISERROR(AX2*AP2),"",AX2*AP2)</f>
        <v>0</v>
      </c>
      <c r="AR2" s="32"/>
      <c r="AS2" s="30">
        <v>0</v>
      </c>
      <c r="AT2" s="29">
        <f>IF(ISERROR(AX2*AS2),"",AX2*AS2)</f>
        <v>0</v>
      </c>
      <c r="AU2" s="29">
        <f>IF(ISERROR(AM2+AO2+AQ2+AT2),"",AM2+AO2+AQ2+AT2)</f>
        <v>0</v>
      </c>
      <c r="AV2" s="29">
        <f t="shared" ref="AV2:AV7" si="2">IF(ISERROR(AK2+AU2),"",AK2+AU2)</f>
        <v>4.2</v>
      </c>
      <c r="AW2" s="31">
        <f>IF(ISERROR((AX2-AV2)/AX2),"",(AX2-AV2)/AX2)</f>
        <v>0.23499999999999999</v>
      </c>
      <c r="AX2" s="32">
        <v>5.49</v>
      </c>
      <c r="AY2" s="32">
        <v>0</v>
      </c>
      <c r="AZ2" s="31" t="str">
        <f>IF(ISERROR((AY2-AX2)/AY2),"",(AY2-AX2)/AY2)</f>
        <v/>
      </c>
      <c r="BA2" s="32">
        <v>5.49</v>
      </c>
      <c r="BB2" s="45">
        <v>7896</v>
      </c>
      <c r="BC2" s="41">
        <f>IF(ISERROR(AV2*BB2),"",AV2*BB2)</f>
        <v>33163.199999999997</v>
      </c>
      <c r="BD2" s="41">
        <f>IF(ISERROR(AX2*BB2),"",AX2*BB2)</f>
        <v>43349.04</v>
      </c>
    </row>
    <row r="3" spans="1:56">
      <c r="A3" s="25"/>
      <c r="B3" s="24">
        <v>2</v>
      </c>
      <c r="C3" s="25"/>
      <c r="D3" s="25"/>
      <c r="E3" s="42" t="s">
        <v>60</v>
      </c>
      <c r="F3" s="1"/>
      <c r="G3" s="1" t="s">
        <v>4</v>
      </c>
      <c r="H3" s="1" t="s">
        <v>61</v>
      </c>
      <c r="I3" s="1" t="s">
        <v>65</v>
      </c>
      <c r="J3" s="42" t="s">
        <v>68</v>
      </c>
      <c r="K3" s="1" t="s">
        <v>70</v>
      </c>
      <c r="L3" s="50" t="s">
        <v>70</v>
      </c>
      <c r="M3" s="1" t="s">
        <v>6</v>
      </c>
      <c r="N3" s="1" t="s">
        <v>73</v>
      </c>
      <c r="O3" s="1" t="s">
        <v>75</v>
      </c>
      <c r="P3" s="1">
        <v>707085</v>
      </c>
      <c r="Q3" s="1">
        <v>713671</v>
      </c>
      <c r="R3" s="1" t="s">
        <v>93</v>
      </c>
      <c r="S3" s="1" t="s">
        <v>81</v>
      </c>
      <c r="T3" s="25" t="s">
        <v>35</v>
      </c>
      <c r="U3" s="32">
        <v>4.12</v>
      </c>
      <c r="V3" s="26">
        <v>4.2</v>
      </c>
      <c r="W3" s="25" t="s">
        <v>3</v>
      </c>
      <c r="X3" s="36">
        <v>50</v>
      </c>
      <c r="Y3" s="36">
        <v>40.5</v>
      </c>
      <c r="Z3" s="36">
        <v>32.5</v>
      </c>
      <c r="AA3" s="25">
        <v>2</v>
      </c>
      <c r="AB3" s="27">
        <v>12</v>
      </c>
      <c r="AC3" s="51">
        <f t="shared" si="0"/>
        <v>6.5812999999999997E-2</v>
      </c>
      <c r="AD3" s="39">
        <v>65</v>
      </c>
      <c r="AE3" s="28">
        <f t="shared" ref="AE3:AE7" si="3">IF(AB3="","",AD3/AC3*AB3)</f>
        <v>11852</v>
      </c>
      <c r="AF3" s="25"/>
      <c r="AG3" s="29">
        <f t="shared" ref="AG3:AG7" si="4">IF(ISERROR(AF3/AE3),"",AF3/AE3)</f>
        <v>0</v>
      </c>
      <c r="AH3" s="1" t="s">
        <v>47</v>
      </c>
      <c r="AI3" s="44"/>
      <c r="AJ3" s="29">
        <f t="shared" si="1"/>
        <v>0</v>
      </c>
      <c r="AK3" s="29">
        <f>IF(ISERROR(V3+AG3+AJ3),"",V3+AG3+AJ3)</f>
        <v>4.2</v>
      </c>
      <c r="AL3" s="30">
        <v>0</v>
      </c>
      <c r="AM3" s="29">
        <f t="shared" ref="AM3:AM7" si="5">IF(ISERROR(AX3*AL3),"",AX3*AL3)</f>
        <v>0</v>
      </c>
      <c r="AN3" s="30">
        <v>0</v>
      </c>
      <c r="AO3" s="29">
        <f t="shared" ref="AO3:AO7" si="6">IF(ISERROR(V3*AN3),"",V3*AN3)</f>
        <v>0</v>
      </c>
      <c r="AP3" s="30">
        <v>0</v>
      </c>
      <c r="AQ3" s="29">
        <f t="shared" ref="AQ3:AQ7" si="7">IF(ISERROR(AX3*AP3),"",AX3*AP3)</f>
        <v>0</v>
      </c>
      <c r="AR3" s="32"/>
      <c r="AS3" s="30">
        <v>0</v>
      </c>
      <c r="AT3" s="29">
        <f t="shared" ref="AT3:AT7" si="8">IF(ISERROR(AX3*AS3),"",AX3*AS3)</f>
        <v>0</v>
      </c>
      <c r="AU3" s="29">
        <f t="shared" ref="AU3:AU7" si="9">IF(ISERROR(AM3+AO3+AQ3+AT3),"",AM3+AO3+AQ3+AT3)</f>
        <v>0</v>
      </c>
      <c r="AV3" s="29">
        <f t="shared" si="2"/>
        <v>4.2</v>
      </c>
      <c r="AW3" s="31">
        <f t="shared" ref="AW3:AW8" si="10">IF(ISERROR((AX3-AV3)/AX3),"",(AX3-AV3)/AX3)</f>
        <v>0.23499999999999999</v>
      </c>
      <c r="AX3" s="32">
        <v>5.49</v>
      </c>
      <c r="AY3" s="32">
        <v>0</v>
      </c>
      <c r="AZ3" s="31" t="str">
        <f t="shared" ref="AZ3:AZ7" si="11">IF(ISERROR((AY3-AX3)/AY3),"",(AY3-AX3)/AY3)</f>
        <v/>
      </c>
      <c r="BA3" s="32">
        <v>5.49</v>
      </c>
      <c r="BB3" s="45">
        <v>7896</v>
      </c>
      <c r="BC3" s="41">
        <f t="shared" ref="BC3:BC7" si="12">IF(ISERROR(AV3*BB3),"",AV3*BB3)</f>
        <v>33163.199999999997</v>
      </c>
      <c r="BD3" s="41">
        <f t="shared" ref="BD3:BD7" si="13">IF(ISERROR(AX3*BB3),"",AX3*BB3)</f>
        <v>43349.04</v>
      </c>
    </row>
    <row r="4" spans="1:56">
      <c r="A4" s="25"/>
      <c r="B4" s="24">
        <v>3</v>
      </c>
      <c r="C4" s="25"/>
      <c r="D4" s="25"/>
      <c r="E4" s="42" t="s">
        <v>60</v>
      </c>
      <c r="F4" s="1"/>
      <c r="G4" s="1" t="s">
        <v>4</v>
      </c>
      <c r="H4" s="1" t="s">
        <v>62</v>
      </c>
      <c r="I4" s="1" t="s">
        <v>66</v>
      </c>
      <c r="J4" s="42" t="s">
        <v>69</v>
      </c>
      <c r="K4" s="1" t="s">
        <v>71</v>
      </c>
      <c r="L4" s="50" t="s">
        <v>71</v>
      </c>
      <c r="M4" s="1" t="s">
        <v>6</v>
      </c>
      <c r="N4" s="1" t="s">
        <v>73</v>
      </c>
      <c r="O4" s="1" t="s">
        <v>76</v>
      </c>
      <c r="P4" s="1">
        <v>707085</v>
      </c>
      <c r="Q4" s="1">
        <v>713671</v>
      </c>
      <c r="R4" s="1" t="s">
        <v>94</v>
      </c>
      <c r="S4" s="1" t="s">
        <v>82</v>
      </c>
      <c r="T4" s="25" t="s">
        <v>35</v>
      </c>
      <c r="U4" s="32">
        <v>3.53</v>
      </c>
      <c r="V4" s="26">
        <v>3.6</v>
      </c>
      <c r="W4" s="25" t="s">
        <v>3</v>
      </c>
      <c r="X4" s="36">
        <v>50</v>
      </c>
      <c r="Y4" s="36">
        <v>40.5</v>
      </c>
      <c r="Z4" s="36">
        <v>32.5</v>
      </c>
      <c r="AA4" s="25">
        <v>2</v>
      </c>
      <c r="AB4" s="27">
        <v>12</v>
      </c>
      <c r="AC4" s="51">
        <f t="shared" si="0"/>
        <v>6.5812999999999997E-2</v>
      </c>
      <c r="AD4" s="39">
        <v>65</v>
      </c>
      <c r="AE4" s="28">
        <f t="shared" si="3"/>
        <v>11852</v>
      </c>
      <c r="AF4" s="25"/>
      <c r="AG4" s="29">
        <f t="shared" si="4"/>
        <v>0</v>
      </c>
      <c r="AH4" s="1" t="s">
        <v>47</v>
      </c>
      <c r="AI4" s="44"/>
      <c r="AJ4" s="29">
        <f t="shared" si="1"/>
        <v>0</v>
      </c>
      <c r="AK4" s="29">
        <f t="shared" ref="AK4:AK7" si="14">IF(ISERROR(V4+AG4+AJ4),"",V4+AG4+AJ4)</f>
        <v>3.6</v>
      </c>
      <c r="AL4" s="30">
        <v>0</v>
      </c>
      <c r="AM4" s="29">
        <f t="shared" si="5"/>
        <v>0</v>
      </c>
      <c r="AN4" s="30">
        <v>0</v>
      </c>
      <c r="AO4" s="29">
        <f t="shared" si="6"/>
        <v>0</v>
      </c>
      <c r="AP4" s="30">
        <v>0</v>
      </c>
      <c r="AQ4" s="29">
        <f t="shared" si="7"/>
        <v>0</v>
      </c>
      <c r="AR4" s="32"/>
      <c r="AS4" s="30">
        <v>0</v>
      </c>
      <c r="AT4" s="29">
        <f t="shared" si="8"/>
        <v>0</v>
      </c>
      <c r="AU4" s="29">
        <f t="shared" si="9"/>
        <v>0</v>
      </c>
      <c r="AV4" s="29">
        <f t="shared" si="2"/>
        <v>3.6</v>
      </c>
      <c r="AW4" s="31">
        <f t="shared" si="10"/>
        <v>0.24049999999999999</v>
      </c>
      <c r="AX4" s="32">
        <v>4.74</v>
      </c>
      <c r="AY4" s="32">
        <v>0</v>
      </c>
      <c r="AZ4" s="31" t="str">
        <f t="shared" si="11"/>
        <v/>
      </c>
      <c r="BA4" s="32">
        <v>4.74</v>
      </c>
      <c r="BB4" s="45">
        <v>7896</v>
      </c>
      <c r="BC4" s="41">
        <f t="shared" si="12"/>
        <v>28425.599999999999</v>
      </c>
      <c r="BD4" s="41">
        <f t="shared" si="13"/>
        <v>37427.040000000001</v>
      </c>
    </row>
    <row r="5" spans="1:56">
      <c r="A5" s="25"/>
      <c r="B5" s="24">
        <v>4</v>
      </c>
      <c r="C5" s="25"/>
      <c r="D5" s="25"/>
      <c r="E5" s="42" t="s">
        <v>60</v>
      </c>
      <c r="F5" s="1"/>
      <c r="G5" s="1" t="s">
        <v>4</v>
      </c>
      <c r="H5" s="1" t="s">
        <v>62</v>
      </c>
      <c r="I5" s="1" t="s">
        <v>66</v>
      </c>
      <c r="J5" s="42" t="s">
        <v>69</v>
      </c>
      <c r="K5" s="1" t="s">
        <v>71</v>
      </c>
      <c r="L5" s="50" t="s">
        <v>71</v>
      </c>
      <c r="M5" s="1" t="s">
        <v>6</v>
      </c>
      <c r="N5" s="1" t="s">
        <v>73</v>
      </c>
      <c r="O5" s="1" t="s">
        <v>77</v>
      </c>
      <c r="P5" s="1">
        <v>707085</v>
      </c>
      <c r="Q5" s="1">
        <v>713671</v>
      </c>
      <c r="R5" s="1" t="s">
        <v>95</v>
      </c>
      <c r="S5" s="1" t="s">
        <v>83</v>
      </c>
      <c r="T5" s="25" t="s">
        <v>35</v>
      </c>
      <c r="U5" s="32">
        <v>3.53</v>
      </c>
      <c r="V5" s="26">
        <v>3.6</v>
      </c>
      <c r="W5" s="25" t="s">
        <v>3</v>
      </c>
      <c r="X5" s="36">
        <v>50</v>
      </c>
      <c r="Y5" s="36">
        <v>40.5</v>
      </c>
      <c r="Z5" s="36">
        <v>32.5</v>
      </c>
      <c r="AA5" s="25">
        <v>2</v>
      </c>
      <c r="AB5" s="27">
        <v>12</v>
      </c>
      <c r="AC5" s="51">
        <f t="shared" si="0"/>
        <v>6.5812999999999997E-2</v>
      </c>
      <c r="AD5" s="39">
        <v>65</v>
      </c>
      <c r="AE5" s="28">
        <f t="shared" si="3"/>
        <v>11852</v>
      </c>
      <c r="AF5" s="25"/>
      <c r="AG5" s="29">
        <f t="shared" si="4"/>
        <v>0</v>
      </c>
      <c r="AH5" s="1" t="s">
        <v>47</v>
      </c>
      <c r="AI5" s="44"/>
      <c r="AJ5" s="29">
        <f t="shared" si="1"/>
        <v>0</v>
      </c>
      <c r="AK5" s="29">
        <f t="shared" si="14"/>
        <v>3.6</v>
      </c>
      <c r="AL5" s="30">
        <v>0</v>
      </c>
      <c r="AM5" s="29">
        <f t="shared" si="5"/>
        <v>0</v>
      </c>
      <c r="AN5" s="30">
        <v>0</v>
      </c>
      <c r="AO5" s="29">
        <f t="shared" si="6"/>
        <v>0</v>
      </c>
      <c r="AP5" s="30">
        <v>0</v>
      </c>
      <c r="AQ5" s="29">
        <f t="shared" si="7"/>
        <v>0</v>
      </c>
      <c r="AR5" s="32"/>
      <c r="AS5" s="30">
        <v>0</v>
      </c>
      <c r="AT5" s="29">
        <f t="shared" si="8"/>
        <v>0</v>
      </c>
      <c r="AU5" s="29">
        <f t="shared" si="9"/>
        <v>0</v>
      </c>
      <c r="AV5" s="29">
        <f t="shared" si="2"/>
        <v>3.6</v>
      </c>
      <c r="AW5" s="31">
        <f t="shared" si="10"/>
        <v>0.24049999999999999</v>
      </c>
      <c r="AX5" s="32">
        <v>4.74</v>
      </c>
      <c r="AY5" s="32">
        <v>0</v>
      </c>
      <c r="AZ5" s="31" t="str">
        <f t="shared" si="11"/>
        <v/>
      </c>
      <c r="BA5" s="32">
        <v>4.74</v>
      </c>
      <c r="BB5" s="45">
        <v>7896</v>
      </c>
      <c r="BC5" s="41">
        <f t="shared" si="12"/>
        <v>28425.599999999999</v>
      </c>
      <c r="BD5" s="41">
        <f t="shared" si="13"/>
        <v>37427.040000000001</v>
      </c>
    </row>
    <row r="6" spans="1:56">
      <c r="A6" s="25"/>
      <c r="B6" s="24">
        <v>5</v>
      </c>
      <c r="C6" s="25"/>
      <c r="D6" s="25"/>
      <c r="E6" s="42" t="s">
        <v>60</v>
      </c>
      <c r="F6" s="1"/>
      <c r="G6" s="1" t="s">
        <v>4</v>
      </c>
      <c r="H6" s="1" t="s">
        <v>63</v>
      </c>
      <c r="I6" s="1" t="s">
        <v>67</v>
      </c>
      <c r="J6" s="1" t="s">
        <v>67</v>
      </c>
      <c r="K6" s="1" t="s">
        <v>50</v>
      </c>
      <c r="L6" s="50" t="s">
        <v>72</v>
      </c>
      <c r="M6" s="1" t="s">
        <v>6</v>
      </c>
      <c r="N6" s="1" t="s">
        <v>73</v>
      </c>
      <c r="O6" s="1" t="s">
        <v>63</v>
      </c>
      <c r="P6" s="1">
        <v>707085</v>
      </c>
      <c r="Q6" s="1">
        <v>713671</v>
      </c>
      <c r="R6" s="1" t="s">
        <v>96</v>
      </c>
      <c r="S6" s="1" t="s">
        <v>84</v>
      </c>
      <c r="T6" s="25" t="s">
        <v>35</v>
      </c>
      <c r="U6" s="32">
        <v>3.33</v>
      </c>
      <c r="V6" s="26">
        <v>3.4</v>
      </c>
      <c r="W6" s="25" t="s">
        <v>3</v>
      </c>
      <c r="X6" s="36">
        <v>50</v>
      </c>
      <c r="Y6" s="36">
        <v>40.5</v>
      </c>
      <c r="Z6" s="36">
        <v>32.5</v>
      </c>
      <c r="AA6" s="25">
        <v>2</v>
      </c>
      <c r="AB6" s="27">
        <v>12</v>
      </c>
      <c r="AC6" s="51">
        <f t="shared" si="0"/>
        <v>6.5812999999999997E-2</v>
      </c>
      <c r="AD6" s="39">
        <v>65</v>
      </c>
      <c r="AE6" s="28">
        <f t="shared" si="3"/>
        <v>11852</v>
      </c>
      <c r="AF6" s="25"/>
      <c r="AG6" s="29">
        <f t="shared" si="4"/>
        <v>0</v>
      </c>
      <c r="AH6" s="1" t="s">
        <v>47</v>
      </c>
      <c r="AI6" s="44"/>
      <c r="AJ6" s="29">
        <f t="shared" si="1"/>
        <v>0</v>
      </c>
      <c r="AK6" s="29">
        <f t="shared" si="14"/>
        <v>3.4</v>
      </c>
      <c r="AL6" s="30">
        <v>0</v>
      </c>
      <c r="AM6" s="29">
        <f t="shared" si="5"/>
        <v>0</v>
      </c>
      <c r="AN6" s="30">
        <v>0</v>
      </c>
      <c r="AO6" s="29">
        <f t="shared" si="6"/>
        <v>0</v>
      </c>
      <c r="AP6" s="30">
        <v>0</v>
      </c>
      <c r="AQ6" s="29">
        <f t="shared" si="7"/>
        <v>0</v>
      </c>
      <c r="AR6" s="32"/>
      <c r="AS6" s="30">
        <v>0</v>
      </c>
      <c r="AT6" s="29">
        <f t="shared" si="8"/>
        <v>0</v>
      </c>
      <c r="AU6" s="29">
        <f t="shared" si="9"/>
        <v>0</v>
      </c>
      <c r="AV6" s="29">
        <f t="shared" si="2"/>
        <v>3.4</v>
      </c>
      <c r="AW6" s="31">
        <f t="shared" si="10"/>
        <v>0.28270000000000001</v>
      </c>
      <c r="AX6" s="32">
        <v>4.74</v>
      </c>
      <c r="AY6" s="32">
        <v>0</v>
      </c>
      <c r="AZ6" s="31" t="str">
        <f t="shared" si="11"/>
        <v/>
      </c>
      <c r="BA6" s="32">
        <v>4.74</v>
      </c>
      <c r="BB6" s="45">
        <v>7896</v>
      </c>
      <c r="BC6" s="41">
        <f t="shared" si="12"/>
        <v>26846.400000000001</v>
      </c>
      <c r="BD6" s="41">
        <f t="shared" si="13"/>
        <v>37427.040000000001</v>
      </c>
    </row>
    <row r="7" spans="1:56">
      <c r="A7" s="25"/>
      <c r="B7" s="24">
        <v>6</v>
      </c>
      <c r="C7" s="25"/>
      <c r="D7" s="25"/>
      <c r="E7" s="42" t="s">
        <v>60</v>
      </c>
      <c r="F7" s="1"/>
      <c r="G7" s="1" t="s">
        <v>4</v>
      </c>
      <c r="H7" s="1" t="s">
        <v>64</v>
      </c>
      <c r="I7" s="1" t="s">
        <v>67</v>
      </c>
      <c r="J7" s="1" t="s">
        <v>67</v>
      </c>
      <c r="K7" s="1" t="s">
        <v>50</v>
      </c>
      <c r="L7" s="50" t="s">
        <v>72</v>
      </c>
      <c r="M7" s="1" t="s">
        <v>6</v>
      </c>
      <c r="N7" s="1" t="s">
        <v>73</v>
      </c>
      <c r="O7" s="1" t="s">
        <v>87</v>
      </c>
      <c r="P7" s="1">
        <v>707085</v>
      </c>
      <c r="Q7" s="1">
        <v>713671</v>
      </c>
      <c r="R7" s="1" t="s">
        <v>97</v>
      </c>
      <c r="S7" s="43" t="s">
        <v>85</v>
      </c>
      <c r="T7" s="25" t="s">
        <v>35</v>
      </c>
      <c r="U7" s="32">
        <v>3.33</v>
      </c>
      <c r="V7" s="26">
        <v>3.4</v>
      </c>
      <c r="W7" s="25" t="s">
        <v>3</v>
      </c>
      <c r="X7" s="36">
        <v>50</v>
      </c>
      <c r="Y7" s="36">
        <v>40.5</v>
      </c>
      <c r="Z7" s="36">
        <v>32.5</v>
      </c>
      <c r="AA7" s="25">
        <v>2</v>
      </c>
      <c r="AB7" s="27">
        <v>12</v>
      </c>
      <c r="AC7" s="51">
        <f t="shared" si="0"/>
        <v>6.5812999999999997E-2</v>
      </c>
      <c r="AD7" s="39">
        <v>65</v>
      </c>
      <c r="AE7" s="28">
        <f t="shared" si="3"/>
        <v>11852</v>
      </c>
      <c r="AF7" s="25"/>
      <c r="AG7" s="29">
        <f t="shared" si="4"/>
        <v>0</v>
      </c>
      <c r="AH7" s="1" t="s">
        <v>47</v>
      </c>
      <c r="AI7" s="44"/>
      <c r="AJ7" s="29">
        <f t="shared" si="1"/>
        <v>0</v>
      </c>
      <c r="AK7" s="29">
        <f t="shared" si="14"/>
        <v>3.4</v>
      </c>
      <c r="AL7" s="30">
        <v>0</v>
      </c>
      <c r="AM7" s="29">
        <f t="shared" si="5"/>
        <v>0</v>
      </c>
      <c r="AN7" s="30">
        <v>0</v>
      </c>
      <c r="AO7" s="29">
        <f t="shared" si="6"/>
        <v>0</v>
      </c>
      <c r="AP7" s="30">
        <v>0</v>
      </c>
      <c r="AQ7" s="29">
        <f t="shared" si="7"/>
        <v>0</v>
      </c>
      <c r="AR7" s="32"/>
      <c r="AS7" s="30">
        <v>0</v>
      </c>
      <c r="AT7" s="29">
        <f t="shared" si="8"/>
        <v>0</v>
      </c>
      <c r="AU7" s="29">
        <f t="shared" si="9"/>
        <v>0</v>
      </c>
      <c r="AV7" s="29">
        <f t="shared" si="2"/>
        <v>3.4</v>
      </c>
      <c r="AW7" s="31">
        <f t="shared" si="10"/>
        <v>0.28270000000000001</v>
      </c>
      <c r="AX7" s="32">
        <v>4.74</v>
      </c>
      <c r="AY7" s="32">
        <v>0</v>
      </c>
      <c r="AZ7" s="31" t="str">
        <f t="shared" si="11"/>
        <v/>
      </c>
      <c r="BA7" s="32">
        <v>4.74</v>
      </c>
      <c r="BB7" s="45">
        <v>7896</v>
      </c>
      <c r="BC7" s="41">
        <f t="shared" si="12"/>
        <v>26846.400000000001</v>
      </c>
      <c r="BD7" s="41">
        <f t="shared" si="13"/>
        <v>37427.040000000001</v>
      </c>
    </row>
    <row r="8" spans="1:56">
      <c r="A8" s="25"/>
      <c r="B8" s="24">
        <v>7</v>
      </c>
      <c r="C8" s="25"/>
      <c r="D8" s="25"/>
      <c r="E8" s="42" t="s">
        <v>60</v>
      </c>
      <c r="F8" s="1"/>
      <c r="G8" s="1" t="s">
        <v>4</v>
      </c>
      <c r="H8" s="53" t="s">
        <v>86</v>
      </c>
      <c r="I8" s="42" t="s">
        <v>88</v>
      </c>
      <c r="J8" s="1"/>
      <c r="K8" s="1" t="s">
        <v>50</v>
      </c>
      <c r="L8" s="50" t="s">
        <v>72</v>
      </c>
      <c r="M8" s="1" t="s">
        <v>6</v>
      </c>
      <c r="N8" s="1" t="s">
        <v>73</v>
      </c>
      <c r="O8" s="42" t="s">
        <v>90</v>
      </c>
      <c r="P8" s="1">
        <v>707085</v>
      </c>
      <c r="Q8" s="1">
        <v>713671</v>
      </c>
      <c r="R8" s="42" t="s">
        <v>98</v>
      </c>
      <c r="S8" s="43"/>
      <c r="T8" s="57" t="s">
        <v>91</v>
      </c>
      <c r="U8" s="32"/>
      <c r="V8" s="54">
        <v>44.8</v>
      </c>
      <c r="W8" s="25" t="s">
        <v>3</v>
      </c>
      <c r="X8" s="36">
        <v>50</v>
      </c>
      <c r="Y8" s="36">
        <v>40.5</v>
      </c>
      <c r="Z8" s="36">
        <v>32.5</v>
      </c>
      <c r="AA8" s="25">
        <v>2</v>
      </c>
      <c r="AB8" s="27">
        <v>1</v>
      </c>
      <c r="AC8" s="51">
        <f t="shared" ref="AC8" si="15">IF(X8="","",X8*Y8*Z8/1000000)</f>
        <v>6.5812999999999997E-2</v>
      </c>
      <c r="AD8" s="39">
        <v>65</v>
      </c>
      <c r="AE8" s="28">
        <f t="shared" ref="AE8" si="16">IF(AB8="","",AD8/AC8*AB8)</f>
        <v>988</v>
      </c>
      <c r="AF8" s="25"/>
      <c r="AG8" s="29">
        <f t="shared" ref="AG8" si="17">IF(ISERROR(AF8/AE8),"",AF8/AE8)</f>
        <v>0</v>
      </c>
      <c r="AH8" s="1" t="s">
        <v>47</v>
      </c>
      <c r="AI8" s="44"/>
      <c r="AJ8" s="29">
        <f t="shared" ref="AJ8" si="18">IF(ISERROR(V8*AI8),"",V8*AI8)</f>
        <v>0</v>
      </c>
      <c r="AK8" s="29">
        <f t="shared" ref="AK8" si="19">IF(ISERROR(V8+AG8+AJ8),"",V8+AG8+AJ8)</f>
        <v>44.8</v>
      </c>
      <c r="AL8" s="30">
        <v>0</v>
      </c>
      <c r="AM8" s="29">
        <f t="shared" ref="AM8" si="20">IF(ISERROR(AX8*AL8),"",AX8*AL8)</f>
        <v>0</v>
      </c>
      <c r="AN8" s="30">
        <v>0</v>
      </c>
      <c r="AO8" s="29">
        <f t="shared" ref="AO8" si="21">IF(ISERROR(V8*AN8),"",V8*AN8)</f>
        <v>0</v>
      </c>
      <c r="AP8" s="30">
        <v>0</v>
      </c>
      <c r="AQ8" s="29">
        <f t="shared" ref="AQ8" si="22">IF(ISERROR(AX8*AP8),"",AX8*AP8)</f>
        <v>0</v>
      </c>
      <c r="AR8" s="32"/>
      <c r="AS8" s="30">
        <v>0</v>
      </c>
      <c r="AT8" s="29">
        <f t="shared" ref="AT8" si="23">IF(ISERROR(AX8*AS8),"",AX8*AS8)</f>
        <v>0</v>
      </c>
      <c r="AU8" s="29">
        <f t="shared" ref="AU8" si="24">IF(ISERROR(AM8+AO8+AQ8+AT8),"",AM8+AO8+AQ8+AT8)</f>
        <v>0</v>
      </c>
      <c r="AV8" s="29">
        <v>44.8</v>
      </c>
      <c r="AW8" s="31">
        <f t="shared" si="10"/>
        <v>0.25180000000000002</v>
      </c>
      <c r="AX8" s="55">
        <v>59.88</v>
      </c>
      <c r="AY8" s="32">
        <v>0</v>
      </c>
      <c r="AZ8" s="31"/>
      <c r="BA8" s="55">
        <v>59.88</v>
      </c>
      <c r="BB8" s="56">
        <f>SUM(BB2:BB7)/12</f>
        <v>3948</v>
      </c>
      <c r="BC8" s="41">
        <f>IF(ISERROR(AV8*BB8),"",AV8*BB8)</f>
        <v>176870.39999999999</v>
      </c>
      <c r="BD8" s="41">
        <f>IF(ISERROR(AX8*BB8),"",AX8*BB8)</f>
        <v>236406.24</v>
      </c>
    </row>
  </sheetData>
  <sheetProtection insertRows="0" deleteRows="0" sort="0"/>
  <protectedRanges>
    <protectedRange sqref="AX1 B2:K241 M2:AC241 AE2:BD241" name="Range1"/>
    <protectedRange sqref="AD2:AD241" name="Range1_1"/>
    <protectedRange sqref="L2:L253" name="Range1_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#REF!</xm:f>
          </x14:formula1>
          <xm:sqref>E2:E8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M2:M8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T2:T7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W2:W8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F2:F8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A2:A7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G2:G8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2025-09-09T04:07:00Z</dcterms:modified>
</cp:coreProperties>
</file>