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E19DF0E8-A172-4730-BECC-76D35854A3C5}" xr6:coauthVersionLast="47" xr6:coauthVersionMax="47" xr10:uidLastSave="{00000000-0000-0000-0000-000000000000}"/>
  <bookViews>
    <workbookView xWindow="-110" yWindow="-110" windowWidth="19420" windowHeight="10300" xr2:uid="{DC4CD9D1-07CC-45BE-98FC-ABEB8685931A}"/>
  </bookViews>
  <sheets>
    <sheet name="Item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N4" i="1" l="1"/>
  <c r="CH4" i="1"/>
  <c r="CF4" i="1"/>
  <c r="CC4" i="1"/>
  <c r="BZ4" i="1"/>
  <c r="BW4" i="1"/>
  <c r="BU4" i="1"/>
  <c r="BS4" i="1"/>
  <c r="BK4" i="1"/>
  <c r="BG4" i="1"/>
  <c r="BI4" i="1" s="1"/>
  <c r="BA4" i="1"/>
  <c r="AP4" i="1"/>
  <c r="AO4" i="1"/>
  <c r="AN4" i="1"/>
  <c r="AM4" i="1"/>
  <c r="AL4" i="1"/>
  <c r="Y4" i="1"/>
  <c r="CN3" i="1"/>
  <c r="CH3" i="1"/>
  <c r="CF3" i="1"/>
  <c r="CC3" i="1"/>
  <c r="BZ3" i="1"/>
  <c r="BW3" i="1"/>
  <c r="BU3" i="1"/>
  <c r="BS3" i="1"/>
  <c r="BK3" i="1"/>
  <c r="BG3" i="1"/>
  <c r="BI3" i="1" s="1"/>
  <c r="BA3" i="1"/>
  <c r="AP3" i="1"/>
  <c r="AO3" i="1"/>
  <c r="AN3" i="1"/>
  <c r="AM3" i="1"/>
  <c r="AL3" i="1"/>
  <c r="Y3" i="1"/>
  <c r="CN2" i="1"/>
  <c r="CH2" i="1"/>
  <c r="CF2" i="1"/>
  <c r="CC2" i="1"/>
  <c r="BZ2" i="1"/>
  <c r="BW2" i="1"/>
  <c r="BU2" i="1"/>
  <c r="BS2" i="1"/>
  <c r="BK2" i="1"/>
  <c r="BG2" i="1"/>
  <c r="BI2" i="1" s="1"/>
  <c r="BA2" i="1"/>
  <c r="AP2" i="1"/>
  <c r="AO2" i="1"/>
  <c r="AN2" i="1"/>
  <c r="AM2" i="1"/>
  <c r="AL2" i="1"/>
  <c r="Y2" i="1"/>
  <c r="BP4" i="1" l="1"/>
  <c r="BP3" i="1"/>
  <c r="AT4" i="1"/>
  <c r="AV4" i="1" s="1"/>
  <c r="AX4" i="1" s="1"/>
  <c r="BQ4" i="1" s="1"/>
  <c r="CI2" i="1"/>
  <c r="CI3" i="1"/>
  <c r="AT2" i="1"/>
  <c r="AV2" i="1" s="1"/>
  <c r="AX2" i="1" s="1"/>
  <c r="BP2" i="1"/>
  <c r="CI4" i="1"/>
  <c r="AT3" i="1"/>
  <c r="AV3" i="1" s="1"/>
  <c r="AX3" i="1" s="1"/>
  <c r="BQ3" i="1" l="1"/>
  <c r="CJ4" i="1"/>
  <c r="CK4" i="1" s="1"/>
  <c r="BQ2" i="1"/>
  <c r="CJ2" i="1" s="1"/>
  <c r="CK2" i="1" s="1"/>
  <c r="CJ3" i="1"/>
  <c r="CK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T1" authorId="0" shapeId="0" xr:uid="{E87636F3-29E9-4E31-8860-C737F669A49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V1" authorId="0" shapeId="0" xr:uid="{A57D9986-58C9-40BE-9FB3-F8B9A1BAA679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X1" authorId="0" shapeId="0" xr:uid="{A9C454F2-9E47-409F-BA7C-4E5A5AB645CD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BA1" authorId="0" shapeId="0" xr:uid="{CCEF7B30-41AB-477E-8C60-9DC5BF8E7A21}">
      <text>
        <r>
          <rPr>
            <sz val="11"/>
            <rFont val="Calibri"/>
            <family val="2"/>
          </rPr>
          <t>[FOB Cost $ (Value)]*[Duty Rate]</t>
        </r>
      </text>
    </comment>
    <comment ref="BG1" authorId="0" shapeId="0" xr:uid="{60BD6FAF-2FA9-4F16-8234-4EB57458F02E}">
      <text>
        <r>
          <rPr>
            <sz val="11"/>
            <rFont val="Calibri"/>
            <family val="2"/>
          </rPr>
          <t>[Print Cost]*0.4</t>
        </r>
      </text>
    </comment>
    <comment ref="BI1" authorId="0" shapeId="0" xr:uid="{C77359D5-DE26-4976-BA65-4A9C81340EA3}">
      <text>
        <r>
          <rPr>
            <sz val="11"/>
            <rFont val="Calibri"/>
            <family val="2"/>
          </rPr>
          <t>[60% off Print Cost]*[Royalty %]</t>
        </r>
      </text>
    </comment>
    <comment ref="BK1" authorId="0" shapeId="0" xr:uid="{A228D78C-A2FD-47BD-AE05-C08FDDADBF65}">
      <text>
        <r>
          <rPr>
            <sz val="11"/>
            <rFont val="Calibri"/>
            <family val="2"/>
          </rPr>
          <t>[60% off Print Cost]*[Royalty %]</t>
        </r>
      </text>
    </comment>
    <comment ref="BP1" authorId="0" shapeId="0" xr:uid="{5ECD94A1-0B3B-4EA4-9587-2AFCC321E0A4}">
      <text>
        <r>
          <rPr>
            <sz val="11"/>
            <rFont val="Calibri"/>
            <family val="2"/>
          </rPr>
          <t>[Royalty per Piece (Publisher)]+[Royalty per Piece (AIM)]+[CVS/AWD Royalty per Piece]</t>
        </r>
      </text>
    </comment>
    <comment ref="BQ1" authorId="0" shapeId="0" xr:uid="{12F5E347-281F-41C1-879B-116D7C7701F8}">
      <text>
        <r>
          <rPr>
            <sz val="11"/>
            <rFont val="Calibri"/>
            <family val="2"/>
          </rPr>
          <t>[FOB Cost $ (Value)]+[Ocean Freight per Item $]+[Duty per Item $]+[Total Royalty $]</t>
        </r>
      </text>
    </comment>
    <comment ref="BS1" authorId="0" shapeId="0" xr:uid="{09170B7B-0121-4B85-9B4A-869521920513}">
      <text>
        <r>
          <rPr>
            <sz val="11"/>
            <rFont val="Calibri"/>
            <family val="2"/>
          </rPr>
          <t>[JLA Domestic Price]*[DA %]</t>
        </r>
      </text>
    </comment>
    <comment ref="BU1" authorId="0" shapeId="0" xr:uid="{C7162A09-22D8-4EBB-B1FB-66E5E78DCBFA}">
      <text>
        <r>
          <rPr>
            <sz val="11"/>
            <rFont val="Calibri"/>
            <family val="2"/>
          </rPr>
          <t>[JLA Domestic Price]*[Royalty %]</t>
        </r>
      </text>
    </comment>
    <comment ref="BW1" authorId="0" shapeId="0" xr:uid="{1D7D69AC-ACEA-430E-AB65-A2FC097BDA8B}">
      <text>
        <r>
          <rPr>
            <sz val="11"/>
            <rFont val="Calibri"/>
            <family val="2"/>
          </rPr>
          <t>[JLA Domestic Price]*[Rebate %]</t>
        </r>
      </text>
    </comment>
    <comment ref="BZ1" authorId="0" shapeId="0" xr:uid="{885A27C0-76D1-481B-9DDF-B180BD3BE72E}">
      <text>
        <r>
          <rPr>
            <sz val="11"/>
            <rFont val="Calibri"/>
            <family val="2"/>
          </rPr>
          <t>[JLA Domestic Price]*[Load 1 %]</t>
        </r>
      </text>
    </comment>
    <comment ref="CC1" authorId="0" shapeId="0" xr:uid="{20A3E674-B201-44F7-9D42-DA08F7887ED5}">
      <text>
        <r>
          <rPr>
            <sz val="11"/>
            <rFont val="Calibri"/>
            <family val="2"/>
          </rPr>
          <t>[JLA Domestic Price]*[Load 2 %]</t>
        </r>
      </text>
    </comment>
    <comment ref="CF1" authorId="0" shapeId="0" xr:uid="{4D4FBFE0-17BD-498E-B6E0-487D367709A4}">
      <text>
        <r>
          <rPr>
            <sz val="11"/>
            <rFont val="Calibri"/>
            <family val="2"/>
          </rPr>
          <t>[JLA Domestic Price]*[Load 3 %]</t>
        </r>
      </text>
    </comment>
    <comment ref="CH1" authorId="0" shapeId="0" xr:uid="{51C3BE69-5F63-4838-83C5-1881E452125E}">
      <text>
        <r>
          <rPr>
            <sz val="11"/>
            <rFont val="Calibri"/>
            <family val="2"/>
          </rPr>
          <t>[JLA Domestic Price]*[Warehouse Charge %]</t>
        </r>
      </text>
    </comment>
    <comment ref="CI1" authorId="0" shapeId="0" xr:uid="{16737B5E-8B25-4434-8A30-260B8D92E880}">
      <text>
        <r>
          <rPr>
            <sz val="11"/>
            <rFont val="Calibri"/>
            <family val="2"/>
          </rPr>
          <t>[DA $]+[Royalty $]+[General Load $]+[Load 1 $]+[Load 2 $]+[Load 3 $]+[Warehouse Charge $]</t>
        </r>
      </text>
    </comment>
    <comment ref="CJ1" authorId="0" shapeId="0" xr:uid="{41BA9301-935E-4229-9AFA-914E92C97FB9}">
      <text>
        <r>
          <rPr>
            <sz val="11"/>
            <rFont val="Calibri"/>
            <family val="2"/>
          </rPr>
          <t>[LDP Cost $]+[Total Load $]</t>
        </r>
      </text>
    </comment>
    <comment ref="CK1" authorId="0" shapeId="0" xr:uid="{C9CACD30-03E2-4B1F-A5CA-0F12227DB878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N1" authorId="0" shapeId="0" xr:uid="{3FCBCF51-AC7D-4590-B08D-745DB2525560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</commentList>
</comments>
</file>

<file path=xl/sharedStrings.xml><?xml version="1.0" encoding="utf-8"?>
<sst xmlns="http://schemas.openxmlformats.org/spreadsheetml/2006/main" count="141" uniqueCount="116">
  <si>
    <t>Line No.</t>
  </si>
  <si>
    <t>Photo</t>
  </si>
  <si>
    <t>Program Name</t>
  </si>
  <si>
    <t>Development Code</t>
  </si>
  <si>
    <t>Factory/Port</t>
  </si>
  <si>
    <t>Item No.</t>
  </si>
  <si>
    <t>UPC</t>
  </si>
  <si>
    <t>Customer Item#</t>
  </si>
  <si>
    <t>Additional Customer Item#</t>
  </si>
  <si>
    <t>Breakable</t>
  </si>
  <si>
    <t>Brand</t>
  </si>
  <si>
    <t>Licensor</t>
  </si>
  <si>
    <t>Pattern/Image Title</t>
  </si>
  <si>
    <t>Design No.</t>
  </si>
  <si>
    <t>Item Description</t>
  </si>
  <si>
    <t>Description-Short</t>
  </si>
  <si>
    <t>Product Category</t>
  </si>
  <si>
    <t>Material</t>
  </si>
  <si>
    <t>Material-Short</t>
  </si>
  <si>
    <t>Color</t>
  </si>
  <si>
    <t>Product Width (inch)</t>
  </si>
  <si>
    <t>Product Height (inch)</t>
  </si>
  <si>
    <t>Product Depth (inch)</t>
  </si>
  <si>
    <t>Net Weight (lb)</t>
  </si>
  <si>
    <t>Size/Spec.</t>
  </si>
  <si>
    <t>OD Width (inch)</t>
  </si>
  <si>
    <t>OD Height (inch)</t>
  </si>
  <si>
    <t>OD Depth (inch)</t>
  </si>
  <si>
    <t>Glass Opening Size</t>
  </si>
  <si>
    <t>Unit of Measure</t>
  </si>
  <si>
    <t>Trim/ Images per Piece per carton</t>
  </si>
  <si>
    <t>Packaging Standard</t>
  </si>
  <si>
    <t>Package Type</t>
  </si>
  <si>
    <t>Carton Size L (in)</t>
  </si>
  <si>
    <t>Carton Size W (in)</t>
  </si>
  <si>
    <t>Carton Size H (in)</t>
  </si>
  <si>
    <t>Carton Gross Weight (lb)</t>
  </si>
  <si>
    <t>Girth</t>
  </si>
  <si>
    <t>Carton Size L (cm)</t>
  </si>
  <si>
    <t>Carton Size W (cm)</t>
  </si>
  <si>
    <t>Carton Size H (cm)</t>
  </si>
  <si>
    <t>Carton Gross Weight (kg)</t>
  </si>
  <si>
    <t>Case Pack</t>
  </si>
  <si>
    <t>FOB Cost $ (Value)</t>
  </si>
  <si>
    <t>UCCPM Price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</si>
  <si>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</si>
  <si>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</si>
  <si>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</si>
  <si>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</si>
  <si>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</si>
  <si>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</si>
  <si>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</si>
  <si>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</si>
  <si>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AIM or not</t>
  </si>
  <si>
    <t>Image No.</t>
  </si>
  <si>
    <t>Image Size (inch)</t>
  </si>
  <si>
    <t>Publisher Royalty per Piece</t>
  </si>
  <si>
    <t>AIM Print Cost</t>
  </si>
  <si>
    <t>AIM 60% off Print Cost</t>
  </si>
  <si>
    <t>AIM Royalty%</t>
  </si>
  <si>
    <t>AIM Royalty per Piece</t>
  </si>
  <si>
    <t>AIM CVS/AWD Royalty %</t>
  </si>
  <si>
    <t>AIM CVS/AWD Royalty per Piece</t>
  </si>
  <si>
    <t>Artist/Publisher Name</t>
  </si>
  <si>
    <t>Artist/Publisher No.</t>
  </si>
  <si>
    <t>Art Royalty Code</t>
  </si>
  <si>
    <t>Price Code</t>
  </si>
  <si>
    <t>Total Royalty $</t>
  </si>
  <si>
    <t>LDP Cost $</t>
  </si>
  <si>
    <t>DA %</t>
  </si>
  <si>
    <t>DA $</t>
  </si>
  <si>
    <t>Licensed Brand Royalty %</t>
  </si>
  <si>
    <t>Licensed Brand Royalty $</t>
  </si>
  <si>
    <t>General Load %</t>
  </si>
  <si>
    <t>General Load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</si>
  <si>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</si>
  <si>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</si>
  <si>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</si>
  <si>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</si>
  <si>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</si>
  <si>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</si>
  <si>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</si>
  <si>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</si>
  <si>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</si>
  <si>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Warehouse Charge %</t>
  </si>
  <si>
    <t>Warehouse Charge $</t>
  </si>
  <si>
    <t>Total Load $</t>
  </si>
  <si>
    <t>LDP Cost with Load $</t>
  </si>
  <si>
    <t>JLA LDP MU%</t>
  </si>
  <si>
    <t>JLA FOB Price</t>
  </si>
  <si>
    <t>Suggested Retail Price</t>
  </si>
  <si>
    <t>Retail Markup %</t>
  </si>
  <si>
    <t>Additional Customer Price</t>
  </si>
  <si>
    <t xml:space="preserve">FM-AF- </t>
  </si>
  <si>
    <t>Jinchen /Ningbo</t>
  </si>
  <si>
    <t>95C25L179</t>
  </si>
  <si>
    <t>1212 FF LH BUNNY VADER  FRAMED PRINTED CANVAS</t>
  </si>
  <si>
    <t>BUNNY VADER  FRAMED CANVAS</t>
  </si>
  <si>
    <t>CANVAS</t>
  </si>
  <si>
    <t>30%ps,30%mdf,30%canvas,5%paper 5%hanger</t>
  </si>
  <si>
    <t>Piece</t>
  </si>
  <si>
    <t>solid pack</t>
  </si>
  <si>
    <t>white corner with case pack 2</t>
  </si>
  <si>
    <t>Normal</t>
  </si>
  <si>
    <t>4911.91.4040</t>
  </si>
  <si>
    <t>H1858D</t>
  </si>
  <si>
    <t>12X12</t>
  </si>
  <si>
    <t>IMAGE CONSCIOUS</t>
  </si>
  <si>
    <t>95C25L184</t>
  </si>
  <si>
    <t>1212 FF LH BUBBLE BATH  FRAMED PRINTED CANVAS</t>
  </si>
  <si>
    <t>BUBBLE BATH  FRAMED CANVAS</t>
  </si>
  <si>
    <t>H1904D</t>
  </si>
  <si>
    <t>95C25L185</t>
  </si>
  <si>
    <t>1212 FF LH MEN   S DAY FRAMED PRINTED CANVAS</t>
  </si>
  <si>
    <t xml:space="preserve"> MEN S DAY FRAMED CANVAS</t>
  </si>
  <si>
    <t>H1487D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</si>
</sst>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"/>
    <numFmt numFmtId="166" formatCode="0.000"/>
    <numFmt numFmtId="167" formatCode="_([$$-409]* #,##0.00_);_([$$-409]* \(#,##0.00\);_([$$-409]* &quot;-&quot;??_);_(@_)"/>
    <numFmt numFmtId="168" formatCode="[$$-409]#,##0.00;\-[$$-409]#,##0.00"/>
    <numFmt numFmtId="169" formatCode="0.00_);[Red]\(0.00\)"/>
    <numFmt numFmtId="170" formatCode="_(* #,##0_);_(* \(#,##0\);_(* &quot;-&quot;??_);_(@_)"/>
    <numFmt numFmtId="171" formatCode="0.0%"/>
  </numFmts>
  <fonts count="9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3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2" fontId="1" fillId="0" borderId="0" xfId="1" applyNumberFormat="1" applyAlignment="1">
      <alignment wrapText="1"/>
    </xf>
    <xf numFmtId="164" fontId="1" fillId="0" borderId="0" xfId="1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8" borderId="2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2" fillId="9" borderId="2" xfId="0" applyFont="1" applyFill="1" applyBorder="1" applyAlignment="1">
      <alignment horizontal="center" wrapText="1"/>
    </xf>
    <xf numFmtId="0" fontId="2" fillId="9" borderId="2" xfId="1" applyFont="1" applyFill="1" applyBorder="1" applyAlignment="1">
      <alignment horizontal="center" wrapText="1"/>
    </xf>
    <xf numFmtId="0" fontId="3" fillId="9" borderId="2" xfId="0" applyFont="1" applyFill="1" applyBorder="1" applyAlignment="1">
      <alignment horizontal="center" wrapText="1"/>
    </xf>
    <xf numFmtId="2" fontId="3" fillId="8" borderId="2" xfId="0" applyNumberFormat="1" applyFont="1" applyFill="1" applyBorder="1" applyAlignment="1">
      <alignment horizontal="center" wrapText="1"/>
    </xf>
    <xf numFmtId="164" fontId="3" fillId="8" borderId="2" xfId="0" applyNumberFormat="1" applyFont="1" applyFill="1" applyBorder="1" applyAlignment="1">
      <alignment horizontal="center" wrapText="1"/>
    </xf>
    <xf numFmtId="2" fontId="2" fillId="9" borderId="2" xfId="0" applyNumberFormat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2" fontId="5" fillId="0" borderId="2" xfId="2" applyNumberFormat="1" applyFont="1" applyBorder="1" applyAlignment="1">
      <alignment wrapText="1"/>
    </xf>
    <xf numFmtId="1" fontId="2" fillId="0" borderId="2" xfId="0" applyNumberFormat="1" applyFont="1" applyBorder="1" applyAlignment="1">
      <alignment horizontal="center" wrapText="1"/>
    </xf>
    <xf numFmtId="165" fontId="2" fillId="10" borderId="1" xfId="0" applyNumberFormat="1" applyFont="1" applyFill="1" applyBorder="1" applyAlignment="1">
      <alignment horizontal="center" wrapText="1"/>
    </xf>
    <xf numFmtId="165" fontId="2" fillId="3" borderId="2" xfId="0" applyNumberFormat="1" applyFont="1" applyFill="1" applyBorder="1" applyAlignment="1">
      <alignment horizontal="center" wrapText="1"/>
    </xf>
    <xf numFmtId="166" fontId="5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65" fontId="5" fillId="0" borderId="2" xfId="2" applyNumberFormat="1" applyFont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65" fontId="5" fillId="9" borderId="2" xfId="2" applyNumberFormat="1" applyFont="1" applyFill="1" applyBorder="1" applyAlignment="1">
      <alignment wrapText="1"/>
    </xf>
    <xf numFmtId="165" fontId="2" fillId="4" borderId="2" xfId="0" applyNumberFormat="1" applyFont="1" applyFill="1" applyBorder="1" applyAlignment="1">
      <alignment wrapText="1"/>
    </xf>
    <xf numFmtId="165" fontId="2" fillId="5" borderId="2" xfId="0" applyNumberFormat="1" applyFont="1" applyFill="1" applyBorder="1" applyAlignment="1">
      <alignment wrapText="1"/>
    </xf>
    <xf numFmtId="167" fontId="2" fillId="6" borderId="2" xfId="0" applyNumberFormat="1" applyFont="1" applyFill="1" applyBorder="1" applyAlignment="1">
      <alignment horizontal="center" wrapText="1"/>
    </xf>
    <xf numFmtId="165" fontId="5" fillId="6" borderId="2" xfId="2" applyNumberFormat="1" applyFont="1" applyFill="1" applyBorder="1" applyAlignment="1">
      <alignment wrapText="1"/>
    </xf>
    <xf numFmtId="10" fontId="6" fillId="6" borderId="2" xfId="2" applyNumberFormat="1" applyFont="1" applyFill="1" applyBorder="1" applyAlignment="1">
      <alignment wrapText="1"/>
    </xf>
    <xf numFmtId="165" fontId="5" fillId="4" borderId="2" xfId="2" applyNumberFormat="1" applyFont="1" applyFill="1" applyBorder="1" applyAlignment="1">
      <alignment wrapText="1"/>
    </xf>
    <xf numFmtId="165" fontId="6" fillId="0" borderId="2" xfId="2" applyNumberFormat="1" applyFont="1" applyBorder="1" applyAlignment="1">
      <alignment wrapText="1"/>
    </xf>
    <xf numFmtId="165" fontId="5" fillId="7" borderId="2" xfId="2" applyNumberFormat="1" applyFont="1" applyFill="1" applyBorder="1" applyAlignment="1">
      <alignment wrapText="1"/>
    </xf>
    <xf numFmtId="10" fontId="5" fillId="7" borderId="2" xfId="2" applyNumberFormat="1" applyFont="1" applyFill="1" applyBorder="1" applyAlignment="1">
      <alignment wrapText="1"/>
    </xf>
    <xf numFmtId="165" fontId="6" fillId="11" borderId="2" xfId="2" applyNumberFormat="1" applyFont="1" applyFill="1" applyBorder="1" applyAlignment="1">
      <alignment wrapText="1"/>
    </xf>
    <xf numFmtId="165" fontId="2" fillId="7" borderId="2" xfId="0" applyNumberFormat="1" applyFont="1" applyFill="1" applyBorder="1" applyAlignment="1">
      <alignment horizontal="center" wrapText="1"/>
    </xf>
    <xf numFmtId="165" fontId="6" fillId="7" borderId="1" xfId="2" applyNumberFormat="1" applyFont="1" applyFill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wrapText="1"/>
    </xf>
    <xf numFmtId="168" fontId="0" fillId="0" borderId="2" xfId="0" applyNumberFormat="1" applyBorder="1"/>
    <xf numFmtId="169" fontId="1" fillId="0" borderId="2" xfId="1" applyNumberFormat="1" applyBorder="1" applyAlignment="1">
      <alignment wrapText="1"/>
    </xf>
    <xf numFmtId="164" fontId="1" fillId="0" borderId="2" xfId="1" applyNumberFormat="1" applyBorder="1" applyAlignment="1">
      <alignment wrapText="1"/>
    </xf>
    <xf numFmtId="2" fontId="0" fillId="12" borderId="2" xfId="0" applyNumberFormat="1" applyFill="1" applyBorder="1"/>
    <xf numFmtId="2" fontId="1" fillId="0" borderId="2" xfId="1" applyNumberFormat="1" applyBorder="1" applyAlignment="1">
      <alignment wrapText="1"/>
    </xf>
    <xf numFmtId="2" fontId="0" fillId="0" borderId="2" xfId="0" applyNumberFormat="1" applyBorder="1"/>
    <xf numFmtId="164" fontId="0" fillId="0" borderId="2" xfId="0" applyNumberFormat="1" applyBorder="1"/>
    <xf numFmtId="1" fontId="0" fillId="12" borderId="2" xfId="0" applyNumberFormat="1" applyFill="1" applyBorder="1"/>
    <xf numFmtId="164" fontId="0" fillId="12" borderId="2" xfId="0" applyNumberFormat="1" applyFill="1" applyBorder="1"/>
    <xf numFmtId="170" fontId="8" fillId="0" borderId="2" xfId="3" applyNumberFormat="1" applyFont="1" applyFill="1" applyBorder="1" applyAlignment="1">
      <alignment horizontal="center" vertical="center" wrapText="1"/>
    </xf>
    <xf numFmtId="165" fontId="0" fillId="0" borderId="1" xfId="0" applyNumberFormat="1" applyBorder="1"/>
    <xf numFmtId="166" fontId="0" fillId="12" borderId="2" xfId="0" applyNumberFormat="1" applyFill="1" applyBorder="1"/>
    <xf numFmtId="3" fontId="0" fillId="0" borderId="2" xfId="0" applyNumberFormat="1" applyBorder="1"/>
    <xf numFmtId="165" fontId="0" fillId="12" borderId="2" xfId="0" applyNumberFormat="1" applyFill="1" applyBorder="1"/>
    <xf numFmtId="171" fontId="0" fillId="0" borderId="2" xfId="0" applyNumberFormat="1" applyBorder="1"/>
    <xf numFmtId="165" fontId="0" fillId="0" borderId="2" xfId="0" applyNumberFormat="1" applyBorder="1"/>
    <xf numFmtId="167" fontId="0" fillId="0" borderId="2" xfId="0" applyNumberFormat="1" applyBorder="1"/>
    <xf numFmtId="10" fontId="0" fillId="0" borderId="2" xfId="0" applyNumberFormat="1" applyBorder="1"/>
    <xf numFmtId="10" fontId="0" fillId="12" borderId="2" xfId="4" applyNumberFormat="1" applyFont="1" applyFill="1" applyBorder="1" applyAlignment="1"/>
    <xf numFmtId="44" fontId="0" fillId="0" borderId="2" xfId="0" applyNumberFormat="1" applyBorder="1"/>
    <xf numFmtId="165" fontId="0" fillId="0" borderId="2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</cellXfs>
  <cellStyles count="5">
    <cellStyle name="Comma 5" xfId="3" xr:uid="{8D57ECC4-7E37-4906-82A4-994E78486797}"/>
    <cellStyle name="Normal" xfId="0" builtinId="0"/>
    <cellStyle name="Normal 2" xfId="1" xr:uid="{3EFE7CDE-3B5F-4EE4-B55A-DCCA1A2FB330}"/>
    <cellStyle name="Normal 2 18 2" xfId="2" xr:uid="{ACA07382-B1D7-4920-A955-836C0EEB1E24}"/>
    <cellStyle name="Percent 2" xfId="4" xr:uid="{ECAE640B-2F56-4F8D-85C4-199E25C610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DB89F-5520-4920-A542-E86BFABBCA6F}">
  <dimension ref="A1:CO5"/>
  <sheetViews>
    <sheetView tabSelected="1" zoomScale="99" zoomScaleNormal="99" workbookViewId="0">
      <selection activeCell="BG7" sqref="BG7"/>
    </sheetView>
  </sheetViews>
  <sheetFormatPr defaultColWidth="9.1796875" defaultRowHeight="14.5"/>
  <cols>
    <col min="1" max="1" width="10.1796875" style="1" customWidth="1"/>
    <col min="2" max="2" width="7.1796875" style="2" customWidth="1"/>
    <col min="3" max="5" width="16" style="2" customWidth="1"/>
    <col min="6" max="6" width="6.81640625" style="2" customWidth="1"/>
    <col min="7" max="7" width="8.81640625" style="2" customWidth="1"/>
    <col min="8" max="8" width="11.7265625" style="2" customWidth="1"/>
    <col min="9" max="10" width="13.7265625" style="2" customWidth="1"/>
    <col min="11" max="11" width="7.81640625" style="2" customWidth="1"/>
    <col min="12" max="12" width="9" style="2" customWidth="1"/>
    <col min="13" max="14" width="9.1796875" style="2" customWidth="1"/>
    <col min="15" max="16" width="7.453125" style="2" customWidth="1"/>
    <col min="17" max="17" width="11.1796875" style="2" customWidth="1"/>
    <col min="18" max="18" width="8.54296875" style="2" customWidth="1"/>
    <col min="19" max="19" width="8.453125" style="3" customWidth="1"/>
    <col min="20" max="20" width="6.1796875" style="2" customWidth="1"/>
    <col min="21" max="23" width="8.453125" style="4" customWidth="1"/>
    <col min="24" max="24" width="8.453125" style="5" customWidth="1"/>
    <col min="25" max="25" width="18.453125" style="6" customWidth="1"/>
    <col min="26" max="29" width="8.453125" style="4" customWidth="1"/>
    <col min="30" max="30" width="8.81640625" style="2" customWidth="1"/>
    <col min="31" max="31" width="12.7265625" style="2" customWidth="1"/>
    <col min="32" max="32" width="8.81640625" style="2" customWidth="1"/>
    <col min="33" max="33" width="9.36328125" style="2" customWidth="1"/>
    <col min="34" max="34" width="8.1796875" style="69" customWidth="1"/>
    <col min="35" max="36" width="8.81640625" style="69" customWidth="1"/>
    <col min="37" max="37" width="10.7265625" style="6" customWidth="1"/>
    <col min="38" max="38" width="10.7265625" style="70" customWidth="1"/>
    <col min="39" max="39" width="8.1796875" style="69" customWidth="1"/>
    <col min="40" max="40" width="8.81640625" style="69" customWidth="1"/>
    <col min="41" max="41" width="7.1796875" style="69" customWidth="1"/>
    <col min="42" max="42" width="11.36328125" style="6" customWidth="1"/>
    <col min="43" max="43" width="6.1796875" style="70" customWidth="1"/>
    <col min="44" max="44" width="8.54296875" style="7" customWidth="1"/>
    <col min="45" max="45" width="8.08984375" style="7" customWidth="1"/>
    <col min="46" max="46" width="10" style="71" customWidth="1"/>
    <col min="47" max="47" width="10" style="6" customWidth="1"/>
    <col min="48" max="48" width="9.81640625" style="70" customWidth="1"/>
    <col min="49" max="49" width="9.54296875" style="2" customWidth="1"/>
    <col min="50" max="50" width="8.90625" style="7" customWidth="1"/>
    <col min="51" max="51" width="7.81640625" style="2" customWidth="1"/>
    <col min="52" max="52" width="8.453125" style="8" customWidth="1"/>
    <col min="53" max="53" width="9" style="7" customWidth="1"/>
    <col min="54" max="54" width="11.453125" style="7" customWidth="1"/>
    <col min="55" max="56" width="8.36328125" style="7" customWidth="1"/>
    <col min="57" max="57" width="10.81640625" style="7" customWidth="1"/>
    <col min="58" max="59" width="8.36328125" style="7" customWidth="1"/>
    <col min="60" max="60" width="8.36328125" style="8" customWidth="1"/>
    <col min="61" max="61" width="8.36328125" style="7" customWidth="1"/>
    <col min="62" max="62" width="9.1796875" style="8" customWidth="1"/>
    <col min="63" max="64" width="11.453125" style="7" customWidth="1"/>
    <col min="65" max="69" width="8.36328125" style="7" customWidth="1"/>
    <col min="70" max="70" width="7.90625" style="8" customWidth="1"/>
    <col min="71" max="71" width="5.90625" style="7" customWidth="1"/>
    <col min="72" max="72" width="8.08984375" style="8" customWidth="1"/>
    <col min="73" max="73" width="9.1796875" style="7" customWidth="1"/>
    <col min="74" max="74" width="8.08984375" style="8" customWidth="1"/>
    <col min="75" max="75" width="9.1796875" style="7" customWidth="1"/>
    <col min="76" max="76" width="7.81640625" style="7" customWidth="1"/>
    <col min="77" max="77" width="8.08984375" style="8" customWidth="1"/>
    <col min="78" max="79" width="9.1796875" style="7" customWidth="1"/>
    <col min="80" max="80" width="11.6328125" style="8" customWidth="1"/>
    <col min="81" max="81" width="10.90625" style="7" customWidth="1"/>
    <col min="82" max="82" width="9.1796875" style="7" customWidth="1"/>
    <col min="83" max="83" width="11.6328125" style="8" customWidth="1"/>
    <col min="84" max="84" width="10.90625" style="7" customWidth="1"/>
    <col min="85" max="85" width="11.6328125" style="8" customWidth="1"/>
    <col min="86" max="86" width="10.90625" style="7" customWidth="1"/>
    <col min="87" max="87" width="7.81640625" style="7" customWidth="1"/>
    <col min="88" max="88" width="9.6328125" style="7" customWidth="1"/>
    <col min="89" max="89" width="7.81640625" style="7" customWidth="1"/>
    <col min="90" max="90" width="12.1796875" style="7" customWidth="1"/>
    <col min="91" max="91" width="9.1796875" style="2" customWidth="1"/>
    <col min="92" max="92" width="9.1796875" style="2"/>
    <col min="93" max="93" width="10.1796875" style="7" customWidth="1"/>
    <col min="94" max="16384" width="9.1796875" style="2"/>
  </cols>
  <sheetData>
    <row r="1" spans="1:93" ht="54" customHeight="1">
      <c r="A1" s="9" t="s">
        <v>0</v>
      </c>
      <c r="B1" s="9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1" t="s">
        <v>10</v>
      </c>
      <c r="L1" s="11" t="s">
        <v>11</v>
      </c>
      <c r="M1" s="10" t="s">
        <v>12</v>
      </c>
      <c r="N1" s="10" t="s">
        <v>13</v>
      </c>
      <c r="O1" s="12" t="s">
        <v>14</v>
      </c>
      <c r="P1" s="13" t="s">
        <v>15</v>
      </c>
      <c r="Q1" s="14" t="s">
        <v>16</v>
      </c>
      <c r="R1" s="12" t="s">
        <v>17</v>
      </c>
      <c r="S1" s="13" t="s">
        <v>18</v>
      </c>
      <c r="T1" s="12" t="s">
        <v>19</v>
      </c>
      <c r="U1" s="15" t="s">
        <v>20</v>
      </c>
      <c r="V1" s="15" t="s">
        <v>21</v>
      </c>
      <c r="W1" s="15" t="s">
        <v>22</v>
      </c>
      <c r="X1" s="16" t="s">
        <v>23</v>
      </c>
      <c r="Y1" s="17" t="s">
        <v>24</v>
      </c>
      <c r="Z1" s="15" t="s">
        <v>25</v>
      </c>
      <c r="AA1" s="15" t="s">
        <v>26</v>
      </c>
      <c r="AB1" s="15" t="s">
        <v>27</v>
      </c>
      <c r="AC1" s="15" t="s">
        <v>28</v>
      </c>
      <c r="AD1" s="13" t="s">
        <v>29</v>
      </c>
      <c r="AE1" s="18" t="s">
        <v>30</v>
      </c>
      <c r="AF1" s="18" t="s">
        <v>31</v>
      </c>
      <c r="AG1" s="19" t="s">
        <v>32</v>
      </c>
      <c r="AH1" s="20" t="s">
        <v>33</v>
      </c>
      <c r="AI1" s="20" t="s">
        <v>34</v>
      </c>
      <c r="AJ1" s="20" t="s">
        <v>35</v>
      </c>
      <c r="AK1" s="21" t="s">
        <v>36</v>
      </c>
      <c r="AL1" s="22" t="s">
        <v>37</v>
      </c>
      <c r="AM1" s="23" t="s">
        <v>38</v>
      </c>
      <c r="AN1" s="23" t="s">
        <v>39</v>
      </c>
      <c r="AO1" s="23" t="s">
        <v>40</v>
      </c>
      <c r="AP1" s="24" t="s">
        <v>41</v>
      </c>
      <c r="AQ1" s="25" t="s">
        <v>42</v>
      </c>
      <c r="AR1" s="26" t="s">
        <v>43</v>
      </c>
      <c r="AS1" s="27" t="s">
        <v>44</v>
      </c>
      <c r="AT1" s="28" t="s">
        <v>45</v>
      </c>
      <c r="AU1" s="29" t="s">
        <v>46</v>
      </c>
      <c r="AV1" s="22" t="s">
        <v>47</v>
      </c>
      <c r="AW1" s="9" t="s">
        <v>48</v>
      </c>
      <c r="AX1" s="30" t="s">
        <v>49</v>
      </c>
      <c r="AY1" s="9" t="s">
        <v>50</v>
      </c>
      <c r="AZ1" s="31" t="s">
        <v>51</v>
      </c>
      <c r="BA1" s="32" t="s">
        <v>52</v>
      </c>
      <c r="BB1" s="33" t="s">
        <v>53</v>
      </c>
      <c r="BC1" s="33" t="s">
        <v>54</v>
      </c>
      <c r="BD1" s="33" t="s">
        <v>55</v>
      </c>
      <c r="BE1" s="34" t="s">
        <v>56</v>
      </c>
      <c r="BF1" s="35" t="s">
        <v>57</v>
      </c>
      <c r="BG1" s="36" t="s">
        <v>58</v>
      </c>
      <c r="BH1" s="37" t="s">
        <v>59</v>
      </c>
      <c r="BI1" s="36" t="s">
        <v>60</v>
      </c>
      <c r="BJ1" s="37" t="s">
        <v>61</v>
      </c>
      <c r="BK1" s="36" t="s">
        <v>62</v>
      </c>
      <c r="BL1" s="33" t="s">
        <v>63</v>
      </c>
      <c r="BM1" s="33" t="s">
        <v>64</v>
      </c>
      <c r="BN1" s="33" t="s">
        <v>65</v>
      </c>
      <c r="BO1" s="35" t="s">
        <v>66</v>
      </c>
      <c r="BP1" s="38" t="s">
        <v>67</v>
      </c>
      <c r="BQ1" s="30" t="s">
        <v>68</v>
      </c>
      <c r="BR1" s="31" t="s">
        <v>69</v>
      </c>
      <c r="BS1" s="30" t="s">
        <v>70</v>
      </c>
      <c r="BT1" s="31" t="s">
        <v>71</v>
      </c>
      <c r="BU1" s="30" t="s">
        <v>72</v>
      </c>
      <c r="BV1" s="31" t="s">
        <v>73</v>
      </c>
      <c r="BW1" s="30" t="s">
        <v>74</v>
      </c>
      <c r="BX1" s="39" t="s">
        <v>75</v>
      </c>
      <c r="BY1" s="31" t="s">
        <v>76</v>
      </c>
      <c r="BZ1" s="30" t="s">
        <v>77</v>
      </c>
      <c r="CA1" s="39" t="s">
        <v>78</v>
      </c>
      <c r="CB1" s="31" t="s">
        <v>79</v>
      </c>
      <c r="CC1" s="30" t="s">
        <v>80</v>
      </c>
      <c r="CD1" s="39" t="s">
        <v>81</v>
      </c>
      <c r="CE1" s="31" t="s">
        <v>82</v>
      </c>
      <c r="CF1" s="30" t="s">
        <v>83</v>
      </c>
      <c r="CG1" s="31" t="s">
        <v>84</v>
      </c>
      <c r="CH1" s="30" t="s">
        <v>85</v>
      </c>
      <c r="CI1" s="30" t="s">
        <v>86</v>
      </c>
      <c r="CJ1" s="40" t="s">
        <v>87</v>
      </c>
      <c r="CK1" s="41" t="s">
        <v>88</v>
      </c>
      <c r="CL1" s="42" t="s">
        <v>89</v>
      </c>
      <c r="CM1" s="43" t="s">
        <v>90</v>
      </c>
      <c r="CN1" s="41" t="s">
        <v>91</v>
      </c>
      <c r="CO1" s="44" t="s">
        <v>92</v>
      </c>
    </row>
    <row r="2" spans="1:93" customFormat="1" ht="14.5" customHeight="1">
      <c r="A2" s="45">
        <v>1</v>
      </c>
      <c r="B2" s="46"/>
      <c r="C2" s="46" t="s">
        <v>93</v>
      </c>
      <c r="D2" s="46"/>
      <c r="E2" s="46" t="s">
        <v>94</v>
      </c>
      <c r="F2" s="46"/>
      <c r="G2" s="46"/>
      <c r="H2" s="46"/>
      <c r="I2" s="47"/>
      <c r="J2" s="47"/>
      <c r="K2" s="46"/>
      <c r="L2" s="46"/>
      <c r="M2" s="48"/>
      <c r="N2" s="46" t="s">
        <v>95</v>
      </c>
      <c r="O2" s="46" t="s">
        <v>96</v>
      </c>
      <c r="P2" s="46" t="s">
        <v>97</v>
      </c>
      <c r="Q2" s="46" t="s">
        <v>98</v>
      </c>
      <c r="R2" s="46" t="s">
        <v>99</v>
      </c>
      <c r="S2" s="46" t="s">
        <v>99</v>
      </c>
      <c r="T2" s="46"/>
      <c r="U2" s="49">
        <v>12</v>
      </c>
      <c r="V2" s="49">
        <v>12</v>
      </c>
      <c r="W2" s="49">
        <v>1.25</v>
      </c>
      <c r="X2" s="50">
        <v>2</v>
      </c>
      <c r="Y2" s="51" t="str">
        <f t="shared" ref="Y2:Y4" si="0">_xlfn.TEXTJOIN("x",TRUE,U2:W2)&amp;""""</f>
        <v>12x12x1.25"</v>
      </c>
      <c r="Z2" s="52"/>
      <c r="AA2" s="52"/>
      <c r="AB2" s="52"/>
      <c r="AC2" s="52"/>
      <c r="AD2" s="46" t="s">
        <v>100</v>
      </c>
      <c r="AE2" s="53" t="s">
        <v>101</v>
      </c>
      <c r="AF2" s="53" t="s">
        <v>102</v>
      </c>
      <c r="AG2" s="46" t="s">
        <v>103</v>
      </c>
      <c r="AH2" s="54">
        <v>13</v>
      </c>
      <c r="AI2" s="54">
        <v>13</v>
      </c>
      <c r="AJ2" s="54">
        <v>3.5</v>
      </c>
      <c r="AK2" s="53">
        <v>5</v>
      </c>
      <c r="AL2" s="55">
        <f>MAX(ROUNDUP(AH2,0),ROUNDUP(AI2,0),ROUNDUP(AJ2,0))+((MIN(ROUNDUP(AH2,0),ROUNDUP(AI2,0),ROUNDUP(AJ2,0))+MEDIAN(ROUNDUP(AH2,0),ROUNDUP(AI2,0),ROUNDUP(AJ2,0))))*2</f>
        <v>47</v>
      </c>
      <c r="AM2" s="56">
        <f>AH2*2.54</f>
        <v>33</v>
      </c>
      <c r="AN2" s="56">
        <f>AI2*2.54</f>
        <v>33</v>
      </c>
      <c r="AO2" s="56">
        <f>AJ2*2.54</f>
        <v>8.9</v>
      </c>
      <c r="AP2" s="51">
        <f>AK2*0.454</f>
        <v>2.27</v>
      </c>
      <c r="AQ2" s="57">
        <v>2</v>
      </c>
      <c r="AR2" s="58">
        <v>1.73</v>
      </c>
      <c r="AS2" s="58">
        <v>1.73</v>
      </c>
      <c r="AT2" s="59">
        <f t="shared" ref="AT2:AT4" si="1">IF(AM2="","",AM2*AN2*AO2/1000000)</f>
        <v>0.01</v>
      </c>
      <c r="AU2" s="53">
        <v>52</v>
      </c>
      <c r="AV2" s="55">
        <f t="shared" ref="AV2:AV4" si="2">IF(AQ2="","",AU2/AT2*AQ2)</f>
        <v>10400</v>
      </c>
      <c r="AW2" s="60">
        <v>2500</v>
      </c>
      <c r="AX2" s="61">
        <f>IF(ISERROR(AW2/AV2),"",AW2/AV2)</f>
        <v>0.24</v>
      </c>
      <c r="AY2" s="46" t="s">
        <v>104</v>
      </c>
      <c r="AZ2" s="62">
        <v>0.375</v>
      </c>
      <c r="BA2" s="61">
        <f t="shared" ref="BA2:BA4" si="3">IF(ISERROR(AR2*AZ2),"",AR2*AZ2)</f>
        <v>0.65</v>
      </c>
      <c r="BB2" s="63"/>
      <c r="BC2" s="46" t="s">
        <v>105</v>
      </c>
      <c r="BD2" s="46" t="s">
        <v>106</v>
      </c>
      <c r="BE2" s="63">
        <v>0.32</v>
      </c>
      <c r="BF2" s="64">
        <v>0</v>
      </c>
      <c r="BG2" s="61">
        <f>IF(ISERROR(BF2),"",BF2*0.4)</f>
        <v>0</v>
      </c>
      <c r="BH2" s="65">
        <v>0</v>
      </c>
      <c r="BI2" s="61">
        <f>IF(ISERROR(BG2*BH2),"",BG2*BH2)</f>
        <v>0</v>
      </c>
      <c r="BJ2" s="65">
        <v>0</v>
      </c>
      <c r="BK2" s="61">
        <f>IF(ISERROR(CL2*BJ2),"",CL2*BJ2)</f>
        <v>0</v>
      </c>
      <c r="BL2" s="46" t="s">
        <v>107</v>
      </c>
      <c r="BM2" s="63"/>
      <c r="BN2" s="63"/>
      <c r="BO2" s="63"/>
      <c r="BP2" s="61">
        <f t="shared" ref="BP2:BP4" si="4">IF(ISERROR(BE2+BI2+BK2),"",BE2+BI2+BK2)</f>
        <v>0.32</v>
      </c>
      <c r="BQ2" s="61">
        <f t="shared" ref="BQ2:BQ4" si="5">IF(ISERROR(AR2+AX2+BA2+BP2),"",AR2+AX2+BA2+BP2)</f>
        <v>2.94</v>
      </c>
      <c r="BR2" s="65">
        <v>0.01</v>
      </c>
      <c r="BS2" s="61">
        <f t="shared" ref="BS2:BS4" si="6">IF(ISERROR(CL2*BR2),"",CL2*BR2)</f>
        <v>0.04</v>
      </c>
      <c r="BT2" s="65">
        <v>0</v>
      </c>
      <c r="BU2" s="61">
        <f>IF(ISERROR(CL2*BT2),"",CL2*BT2)</f>
        <v>0</v>
      </c>
      <c r="BV2" s="65">
        <v>0</v>
      </c>
      <c r="BW2" s="61">
        <f>IF(ISERROR(CL2*BV2),"",CL2*BV2)</f>
        <v>0</v>
      </c>
      <c r="BX2" s="63"/>
      <c r="BY2" s="65">
        <v>0</v>
      </c>
      <c r="BZ2" s="61">
        <f t="shared" ref="BZ2:BZ4" si="7">IF(ISERROR(CL2*BY2),"",CL2*BY2)</f>
        <v>0</v>
      </c>
      <c r="CA2" s="63"/>
      <c r="CB2" s="65">
        <v>0</v>
      </c>
      <c r="CC2" s="61">
        <f>IF(ISERROR(CL2*CB2),"",CL2*CB2)</f>
        <v>0</v>
      </c>
      <c r="CD2" s="63"/>
      <c r="CE2" s="65">
        <v>0</v>
      </c>
      <c r="CF2" s="61">
        <f>IF(ISERROR(CL2*CE2),"",CL2*CE2)</f>
        <v>0</v>
      </c>
      <c r="CG2" s="65">
        <v>0</v>
      </c>
      <c r="CH2" s="61">
        <f t="shared" ref="CH2:CH4" si="8">IF(ISERROR(CL2*CG2),"",CL2*CG2)</f>
        <v>0</v>
      </c>
      <c r="CI2" s="61">
        <f>IF(ISERROR(BS2+BU2+BW2+BZ2+CC2+CF2+CH2),"",BS2+BU2+BW2+BZ2+CC2+CF2+CH2)</f>
        <v>0.04</v>
      </c>
      <c r="CJ2" s="61">
        <f t="shared" ref="CJ2:CJ4" si="9">IF(ISERROR(BQ2+CI2),"",BQ2+CI2)</f>
        <v>2.98</v>
      </c>
      <c r="CK2" s="66">
        <f t="shared" ref="CK2:CK4" si="10">IF(ISERROR((CL2-CJ2)/CL2),"",(CL2-CJ2)/CL2)</f>
        <v>0.2732</v>
      </c>
      <c r="CL2" s="67">
        <v>4.0999999999999996</v>
      </c>
      <c r="CM2" s="67">
        <v>9.99</v>
      </c>
      <c r="CN2" s="66">
        <f>IF(ISERROR((CM2-CL2)/CM2),"",(CM2-CL2)/CM2)</f>
        <v>0.58960000000000001</v>
      </c>
      <c r="CO2" s="68"/>
    </row>
    <row r="3" spans="1:93" customFormat="1">
      <c r="A3" s="45">
        <v>2</v>
      </c>
      <c r="B3" s="46"/>
      <c r="C3" s="46" t="s">
        <v>93</v>
      </c>
      <c r="D3" s="46"/>
      <c r="E3" s="46" t="s">
        <v>94</v>
      </c>
      <c r="F3" s="46"/>
      <c r="G3" s="46"/>
      <c r="H3" s="46"/>
      <c r="I3" s="47"/>
      <c r="J3" s="47"/>
      <c r="K3" s="46"/>
      <c r="L3" s="46"/>
      <c r="M3" s="48"/>
      <c r="N3" s="46" t="s">
        <v>108</v>
      </c>
      <c r="O3" s="46" t="s">
        <v>109</v>
      </c>
      <c r="P3" s="46" t="s">
        <v>110</v>
      </c>
      <c r="Q3" s="46" t="s">
        <v>98</v>
      </c>
      <c r="R3" s="46" t="s">
        <v>99</v>
      </c>
      <c r="S3" s="46" t="s">
        <v>99</v>
      </c>
      <c r="T3" s="46"/>
      <c r="U3" s="49">
        <v>12</v>
      </c>
      <c r="V3" s="49">
        <v>12</v>
      </c>
      <c r="W3" s="49">
        <v>1.25</v>
      </c>
      <c r="X3" s="50">
        <v>2</v>
      </c>
      <c r="Y3" s="51" t="str">
        <f t="shared" si="0"/>
        <v>12x12x1.25"</v>
      </c>
      <c r="Z3" s="52"/>
      <c r="AA3" s="52"/>
      <c r="AB3" s="52"/>
      <c r="AC3" s="52"/>
      <c r="AD3" s="46" t="s">
        <v>100</v>
      </c>
      <c r="AE3" s="53" t="s">
        <v>101</v>
      </c>
      <c r="AF3" s="53" t="s">
        <v>102</v>
      </c>
      <c r="AG3" s="46" t="s">
        <v>103</v>
      </c>
      <c r="AH3" s="54">
        <v>13</v>
      </c>
      <c r="AI3" s="54">
        <v>13</v>
      </c>
      <c r="AJ3" s="54">
        <v>3.5</v>
      </c>
      <c r="AK3" s="53">
        <v>5</v>
      </c>
      <c r="AL3" s="55">
        <f t="shared" ref="AL3:AL4" si="11">MAX(ROUNDUP(AH3,0),ROUNDUP(AI3,0),ROUNDUP(AJ3,0))+((MIN(ROUNDUP(AH3,0),ROUNDUP(AI3,0),ROUNDUP(AJ3,0))+MEDIAN(ROUNDUP(AH3,0),ROUNDUP(AI3,0),ROUNDUP(AJ3,0))))*2</f>
        <v>47</v>
      </c>
      <c r="AM3" s="56">
        <f t="shared" ref="AM3:AO4" si="12">AH3*2.54</f>
        <v>33</v>
      </c>
      <c r="AN3" s="56">
        <f t="shared" si="12"/>
        <v>33</v>
      </c>
      <c r="AO3" s="56">
        <f t="shared" si="12"/>
        <v>8.9</v>
      </c>
      <c r="AP3" s="51">
        <f t="shared" ref="AP3:AP4" si="13">AK3*0.454</f>
        <v>2.27</v>
      </c>
      <c r="AQ3" s="57">
        <v>2</v>
      </c>
      <c r="AR3" s="58">
        <v>1.73</v>
      </c>
      <c r="AS3" s="58">
        <v>1.73</v>
      </c>
      <c r="AT3" s="59">
        <f t="shared" si="1"/>
        <v>0.01</v>
      </c>
      <c r="AU3" s="53">
        <v>52</v>
      </c>
      <c r="AV3" s="55">
        <f t="shared" si="2"/>
        <v>10400</v>
      </c>
      <c r="AW3" s="60">
        <v>2500</v>
      </c>
      <c r="AX3" s="61">
        <f t="shared" ref="AX3:AX4" si="14">IF(ISERROR(AW3/AV3),"",AW3/AV3)</f>
        <v>0.24</v>
      </c>
      <c r="AY3" s="46" t="s">
        <v>104</v>
      </c>
      <c r="AZ3" s="62">
        <v>0.375</v>
      </c>
      <c r="BA3" s="61">
        <f t="shared" si="3"/>
        <v>0.65</v>
      </c>
      <c r="BB3" s="63"/>
      <c r="BC3" s="46" t="s">
        <v>111</v>
      </c>
      <c r="BD3" s="46" t="s">
        <v>106</v>
      </c>
      <c r="BE3" s="63">
        <v>0.32</v>
      </c>
      <c r="BF3" s="64">
        <v>0</v>
      </c>
      <c r="BG3" s="61">
        <f t="shared" ref="BG3:BG4" si="15">IF(ISERROR(BF3),"",BF3*0.4)</f>
        <v>0</v>
      </c>
      <c r="BH3" s="65">
        <v>0</v>
      </c>
      <c r="BI3" s="61">
        <f t="shared" ref="BI3:BI4" si="16">IF(ISERROR(BG3*BH3),"",BG3*BH3)</f>
        <v>0</v>
      </c>
      <c r="BJ3" s="65">
        <v>0</v>
      </c>
      <c r="BK3" s="61">
        <f t="shared" ref="BK3:BK4" si="17">IF(ISERROR(CL3*BJ3),"",CL3*BJ3)</f>
        <v>0</v>
      </c>
      <c r="BL3" s="46" t="s">
        <v>107</v>
      </c>
      <c r="BM3" s="63"/>
      <c r="BN3" s="63"/>
      <c r="BO3" s="63"/>
      <c r="BP3" s="61">
        <f t="shared" si="4"/>
        <v>0.32</v>
      </c>
      <c r="BQ3" s="61">
        <f t="shared" si="5"/>
        <v>2.94</v>
      </c>
      <c r="BR3" s="65">
        <v>0.01</v>
      </c>
      <c r="BS3" s="61">
        <f t="shared" si="6"/>
        <v>0.04</v>
      </c>
      <c r="BT3" s="65">
        <v>0</v>
      </c>
      <c r="BU3" s="61">
        <f t="shared" ref="BU3:BU4" si="18">IF(ISERROR(CL3*BT3),"",CL3*BT3)</f>
        <v>0</v>
      </c>
      <c r="BV3" s="65">
        <v>0</v>
      </c>
      <c r="BW3" s="61">
        <f t="shared" ref="BW3:BW4" si="19">IF(ISERROR(CL3*BV3),"",CL3*BV3)</f>
        <v>0</v>
      </c>
      <c r="BX3" s="63"/>
      <c r="BY3" s="65">
        <v>0</v>
      </c>
      <c r="BZ3" s="61">
        <f t="shared" si="7"/>
        <v>0</v>
      </c>
      <c r="CA3" s="63"/>
      <c r="CB3" s="65">
        <v>0</v>
      </c>
      <c r="CC3" s="61">
        <f t="shared" ref="CC3:CC4" si="20">IF(ISERROR(CL3*CB3),"",CL3*CB3)</f>
        <v>0</v>
      </c>
      <c r="CD3" s="63"/>
      <c r="CE3" s="65">
        <v>0</v>
      </c>
      <c r="CF3" s="61">
        <f t="shared" ref="CF3:CF4" si="21">IF(ISERROR(CL3*CE3),"",CL3*CE3)</f>
        <v>0</v>
      </c>
      <c r="CG3" s="65">
        <v>0</v>
      </c>
      <c r="CH3" s="61">
        <f t="shared" si="8"/>
        <v>0</v>
      </c>
      <c r="CI3" s="61">
        <f t="shared" ref="CI3:CI4" si="22">IF(ISERROR(BS3+BU3+BW3+BZ3+CC3+CF3+CH3),"",BS3+BU3+BW3+BZ3+CC3+CF3+CH3)</f>
        <v>0.04</v>
      </c>
      <c r="CJ3" s="61">
        <f t="shared" si="9"/>
        <v>2.98</v>
      </c>
      <c r="CK3" s="66">
        <f t="shared" si="10"/>
        <v>0.2732</v>
      </c>
      <c r="CL3" s="67">
        <v>4.0999999999999996</v>
      </c>
      <c r="CM3" s="67">
        <v>9.99</v>
      </c>
      <c r="CN3" s="66">
        <f t="shared" ref="CN3:CN4" si="23">IF(ISERROR((CM3-CL3)/CM3),"",(CM3-CL3)/CM3)</f>
        <v>0.58960000000000001</v>
      </c>
      <c r="CO3" s="68"/>
    </row>
    <row r="4" spans="1:93" customFormat="1">
      <c r="A4" s="45">
        <v>3</v>
      </c>
      <c r="B4" s="46"/>
      <c r="C4" s="46" t="s">
        <v>93</v>
      </c>
      <c r="D4" s="46"/>
      <c r="E4" s="46" t="s">
        <v>94</v>
      </c>
      <c r="F4" s="46"/>
      <c r="G4" s="46"/>
      <c r="H4" s="46"/>
      <c r="I4" s="47"/>
      <c r="J4" s="47"/>
      <c r="K4" s="46"/>
      <c r="L4" s="46"/>
      <c r="M4" s="48"/>
      <c r="N4" s="46" t="s">
        <v>112</v>
      </c>
      <c r="O4" s="46" t="s">
        <v>113</v>
      </c>
      <c r="P4" s="46" t="s">
        <v>114</v>
      </c>
      <c r="Q4" s="46" t="s">
        <v>98</v>
      </c>
      <c r="R4" s="46" t="s">
        <v>99</v>
      </c>
      <c r="S4" s="46" t="s">
        <v>99</v>
      </c>
      <c r="T4" s="46"/>
      <c r="U4" s="49">
        <v>12</v>
      </c>
      <c r="V4" s="49">
        <v>12</v>
      </c>
      <c r="W4" s="49">
        <v>1.25</v>
      </c>
      <c r="X4" s="50">
        <v>2</v>
      </c>
      <c r="Y4" s="51" t="str">
        <f t="shared" si="0"/>
        <v>12x12x1.25"</v>
      </c>
      <c r="Z4" s="52"/>
      <c r="AA4" s="52"/>
      <c r="AB4" s="52"/>
      <c r="AC4" s="52"/>
      <c r="AD4" s="46" t="s">
        <v>100</v>
      </c>
      <c r="AE4" s="53" t="s">
        <v>101</v>
      </c>
      <c r="AF4" s="53" t="s">
        <v>102</v>
      </c>
      <c r="AG4" s="46" t="s">
        <v>103</v>
      </c>
      <c r="AH4" s="54">
        <v>13</v>
      </c>
      <c r="AI4" s="54">
        <v>13</v>
      </c>
      <c r="AJ4" s="54">
        <v>3.5</v>
      </c>
      <c r="AK4" s="53">
        <v>5</v>
      </c>
      <c r="AL4" s="55">
        <f t="shared" si="11"/>
        <v>47</v>
      </c>
      <c r="AM4" s="56">
        <f t="shared" si="12"/>
        <v>33</v>
      </c>
      <c r="AN4" s="56">
        <f t="shared" si="12"/>
        <v>33</v>
      </c>
      <c r="AO4" s="56">
        <f t="shared" si="12"/>
        <v>8.9</v>
      </c>
      <c r="AP4" s="51">
        <f t="shared" si="13"/>
        <v>2.27</v>
      </c>
      <c r="AQ4" s="57">
        <v>2</v>
      </c>
      <c r="AR4" s="58">
        <v>1.73</v>
      </c>
      <c r="AS4" s="58">
        <v>1.73</v>
      </c>
      <c r="AT4" s="59">
        <f t="shared" si="1"/>
        <v>0.01</v>
      </c>
      <c r="AU4" s="53">
        <v>52</v>
      </c>
      <c r="AV4" s="55">
        <f t="shared" si="2"/>
        <v>10400</v>
      </c>
      <c r="AW4" s="60">
        <v>2500</v>
      </c>
      <c r="AX4" s="61">
        <f t="shared" si="14"/>
        <v>0.24</v>
      </c>
      <c r="AY4" s="46" t="s">
        <v>104</v>
      </c>
      <c r="AZ4" s="62">
        <v>0.375</v>
      </c>
      <c r="BA4" s="61">
        <f t="shared" si="3"/>
        <v>0.65</v>
      </c>
      <c r="BB4" s="63"/>
      <c r="BC4" s="46" t="s">
        <v>115</v>
      </c>
      <c r="BD4" s="46" t="s">
        <v>106</v>
      </c>
      <c r="BE4" s="63">
        <v>0.32</v>
      </c>
      <c r="BF4" s="64">
        <v>0</v>
      </c>
      <c r="BG4" s="61">
        <f t="shared" si="15"/>
        <v>0</v>
      </c>
      <c r="BH4" s="65">
        <v>0</v>
      </c>
      <c r="BI4" s="61">
        <f t="shared" si="16"/>
        <v>0</v>
      </c>
      <c r="BJ4" s="65">
        <v>0</v>
      </c>
      <c r="BK4" s="61">
        <f t="shared" si="17"/>
        <v>0</v>
      </c>
      <c r="BL4" s="46" t="s">
        <v>107</v>
      </c>
      <c r="BM4" s="63"/>
      <c r="BN4" s="63"/>
      <c r="BO4" s="63"/>
      <c r="BP4" s="61">
        <f t="shared" si="4"/>
        <v>0.32</v>
      </c>
      <c r="BQ4" s="61">
        <f t="shared" si="5"/>
        <v>2.94</v>
      </c>
      <c r="BR4" s="65">
        <v>0.01</v>
      </c>
      <c r="BS4" s="61">
        <f t="shared" si="6"/>
        <v>0.04</v>
      </c>
      <c r="BT4" s="65">
        <v>0</v>
      </c>
      <c r="BU4" s="61">
        <f t="shared" si="18"/>
        <v>0</v>
      </c>
      <c r="BV4" s="65">
        <v>0</v>
      </c>
      <c r="BW4" s="61">
        <f t="shared" si="19"/>
        <v>0</v>
      </c>
      <c r="BX4" s="63"/>
      <c r="BY4" s="65">
        <v>0</v>
      </c>
      <c r="BZ4" s="61">
        <f t="shared" si="7"/>
        <v>0</v>
      </c>
      <c r="CA4" s="63"/>
      <c r="CB4" s="65">
        <v>0</v>
      </c>
      <c r="CC4" s="61">
        <f t="shared" si="20"/>
        <v>0</v>
      </c>
      <c r="CD4" s="63"/>
      <c r="CE4" s="65">
        <v>0</v>
      </c>
      <c r="CF4" s="61">
        <f t="shared" si="21"/>
        <v>0</v>
      </c>
      <c r="CG4" s="65">
        <v>0</v>
      </c>
      <c r="CH4" s="61">
        <f t="shared" si="8"/>
        <v>0</v>
      </c>
      <c r="CI4" s="61">
        <f t="shared" si="22"/>
        <v>0.04</v>
      </c>
      <c r="CJ4" s="61">
        <f t="shared" si="9"/>
        <v>2.98</v>
      </c>
      <c r="CK4" s="66">
        <f t="shared" si="10"/>
        <v>0.2732</v>
      </c>
      <c r="CL4" s="67">
        <v>4.0999999999999996</v>
      </c>
      <c r="CM4" s="67">
        <v>9.99</v>
      </c>
      <c r="CN4" s="66">
        <f t="shared" si="23"/>
        <v>0.58960000000000001</v>
      </c>
      <c r="CO4" s="68"/>
    </row>
    <row r="5" spans="1:93">
      <c r="CK5" s="8"/>
      <c r="CM5" s="7"/>
      <c r="CN5" s="8"/>
    </row>
  </sheetData>
  <sheetProtection insertRows="0" deleteRows="0" sort="0"/>
  <protectedRanges>
    <protectedRange sqref="CM5:CN5 CN2:CN4 Y2:Y243 AD2:AG4 AR2:AV4 K2:T4 AX2:AX4 CG2:CK5 AD5:BS243 BX2:BZ243 CG6:CL243 K5:R243 A2:H243 T5:T243 BA2:BS4" name="Range1"/>
    <protectedRange sqref="AW2:AW4" name="Range1_3"/>
    <protectedRange sqref="AY2:AZ4" name="Range1_4"/>
    <protectedRange sqref="CM2:CM4" name="Range1_5"/>
    <protectedRange sqref="BT2:BW205" name="Range1_1"/>
    <protectedRange sqref="CA2:CF205" name="Range1_7"/>
    <protectedRange sqref="Z2:AC246 U2:X246 S5:S246" name="Range1_1_1"/>
    <protectedRange sqref="I2:J241" name="Range1_8"/>
    <protectedRange sqref="CO2:CO241" name="Range1_9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2025-09-11T20:57:50Z</dcterms:created>
  <dcterms:modified xsi:type="dcterms:W3CDTF">2025-09-11T21:17:57Z</dcterms:modified>
</cp:coreProperties>
</file>