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bookViews>
    <workbookView xWindow="0" yWindow="0" windowWidth="28800" windowHeight="11625"/>
  </bookViews>
  <sheets>
    <sheet name="Item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E5" i="1" l="1"/>
  <c r="BD5" i="1"/>
  <c r="BC5" i="1"/>
  <c r="AY5" i="1"/>
  <c r="AS5" i="1"/>
  <c r="AP5" i="1"/>
  <c r="AN5" i="1"/>
  <c r="AJ5" i="1"/>
  <c r="AD5" i="1"/>
  <c r="AF5" i="1" s="1"/>
  <c r="AH5" i="1" s="1"/>
  <c r="S5" i="1"/>
  <c r="BE4" i="1"/>
  <c r="BD4" i="1"/>
  <c r="BC4" i="1"/>
  <c r="AY4" i="1"/>
  <c r="AS4" i="1"/>
  <c r="AP4" i="1"/>
  <c r="AN4" i="1"/>
  <c r="AJ4" i="1"/>
  <c r="AD4" i="1"/>
  <c r="AF4" i="1" s="1"/>
  <c r="AH4" i="1" s="1"/>
  <c r="S4" i="1"/>
  <c r="BE3" i="1"/>
  <c r="BD3" i="1"/>
  <c r="BC3" i="1"/>
  <c r="AY3" i="1"/>
  <c r="AS3" i="1"/>
  <c r="AP3" i="1"/>
  <c r="AN3" i="1"/>
  <c r="AJ3" i="1"/>
  <c r="AD3" i="1"/>
  <c r="AF3" i="1" s="1"/>
  <c r="AH3" i="1" s="1"/>
  <c r="BE2" i="1"/>
  <c r="BD2" i="1"/>
  <c r="BC2" i="1"/>
  <c r="AY2" i="1"/>
  <c r="AS2" i="1"/>
  <c r="AP2" i="1"/>
  <c r="AN2" i="1"/>
  <c r="AJ2" i="1"/>
  <c r="AD2" i="1"/>
  <c r="AF2" i="1" s="1"/>
  <c r="AH2" i="1" s="1"/>
  <c r="AK2" i="1"/>
  <c r="AK3" i="1" l="1"/>
  <c r="AL3" i="1" s="1"/>
  <c r="AU3" i="1" s="1"/>
  <c r="AT5" i="1"/>
  <c r="AT4" i="1"/>
  <c r="AT3" i="1"/>
  <c r="AK4" i="1"/>
  <c r="AL4" i="1" s="1"/>
  <c r="AT2" i="1"/>
  <c r="AK5" i="1"/>
  <c r="AL5" i="1" s="1"/>
  <c r="AU5" i="1" s="1"/>
  <c r="AV5" i="1" s="1"/>
  <c r="AL2" i="1"/>
  <c r="AU2" i="1" s="1"/>
  <c r="AU4" i="1" l="1"/>
  <c r="BB4" i="1" s="1"/>
  <c r="BB5" i="1"/>
  <c r="AV4" i="1"/>
  <c r="AV2" i="1"/>
  <c r="BB2" i="1"/>
  <c r="BB3" i="1"/>
  <c r="AV3" i="1"/>
</calcChain>
</file>

<file path=xl/comments1.xml><?xml version="1.0" encoding="utf-8"?>
<comments xmlns="http://schemas.openxmlformats.org/spreadsheetml/2006/main">
  <authors>
    <author>heather.zhu@jlahome.com</author>
  </authors>
  <commentList>
    <comment ref="AD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F1" authorId="0" shapeId="0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H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K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L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N1" authorId="0" shapeId="0">
      <text>
        <r>
          <rPr>
            <sz val="11"/>
            <rFont val="Calibri"/>
            <family val="2"/>
          </rPr>
          <t>[JLA Domestic Price]*[DA %]</t>
        </r>
      </text>
    </comment>
    <comment ref="AP1" authorId="0" shapeId="0">
      <text>
        <r>
          <rPr>
            <sz val="11"/>
            <rFont val="Calibri"/>
            <family val="2"/>
          </rPr>
          <t>[JLA Domestic Price]*[Royalty %]</t>
        </r>
      </text>
    </comment>
    <comment ref="AS1" authorId="0" shapeId="0">
      <text>
        <r>
          <rPr>
            <sz val="11"/>
            <rFont val="Calibri"/>
            <family val="2"/>
          </rPr>
          <t>[JLA Domestic Price]*[Warehouse Charge %]</t>
        </r>
      </text>
    </comment>
    <comment ref="AT1" authorId="0" shapeId="0">
      <text>
        <r>
          <rPr>
            <sz val="11"/>
            <rFont val="Calibri"/>
            <family val="2"/>
          </rPr>
          <t>[DA $]+[Royalty $]+[Other Load $]</t>
        </r>
      </text>
    </comment>
    <comment ref="AU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V1" authorId="0" shapeId="0">
      <text>
        <r>
          <rPr>
            <sz val="11"/>
            <rFont val="Calibri"/>
            <family val="2"/>
          </rPr>
          <t>([JLA POE Price]-[LDP Cost with Load $])/[JLA POE Price]</t>
        </r>
      </text>
    </comment>
    <comment ref="AY1" authorId="0" shapeId="0">
      <text>
        <r>
          <rPr>
            <sz val="11"/>
            <rFont val="Calibri"/>
            <family val="2"/>
          </rPr>
          <t>([Suggested Reatil Price]-[JLA Domestic Price])/[Suggested Reatil Price]</t>
        </r>
      </text>
    </comment>
    <comment ref="BB1" authorId="0" shapeId="0">
      <text>
        <r>
          <rPr>
            <sz val="11"/>
            <rFont val="Calibri"/>
            <family val="2"/>
          </rPr>
          <t>[LDP Cost with Load $]*[MOQ]</t>
        </r>
      </text>
    </comment>
    <comment ref="BC1" authorId="0" shapeId="0">
      <text>
        <r>
          <rPr>
            <sz val="11"/>
            <rFont val="Calibri"/>
            <family val="2"/>
          </rPr>
          <t>[JLA Domestic Price]*[MOQ]</t>
        </r>
      </text>
    </comment>
    <comment ref="BD1" authorId="0" shapeId="0">
      <text>
        <r>
          <rPr>
            <sz val="11"/>
            <rFont val="Calibri"/>
            <family val="2"/>
          </rPr>
          <t>[Suggested Retail price]*[MOQ]</t>
        </r>
      </text>
    </comment>
    <comment ref="BE1" authorId="0" shapeId="0">
      <text>
        <r>
          <rPr>
            <sz val="11"/>
            <rFont val="Calibri"/>
            <family val="2"/>
          </rPr>
          <t>[Master Carton L (cm)]*[Master Carton W (cm)]*[Master Carton H (cm)]/1000000/[Case Pack]*[Total Quantity]</t>
        </r>
      </text>
    </comment>
  </commentList>
</comments>
</file>

<file path=xl/sharedStrings.xml><?xml version="1.0" encoding="utf-8"?>
<sst xmlns="http://schemas.openxmlformats.org/spreadsheetml/2006/main" count="124" uniqueCount="97">
  <si>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</si>
  <si>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</si>
  <si>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</si>
  <si>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</si>
  <si>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</si>
  <si>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</si>
  <si>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</si>
  <si>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</si>
  <si>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</si>
  <si>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</si>
  <si>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</si>
  <si>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</si>
  <si>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</si>
  <si>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Customer Item#</t>
  </si>
  <si>
    <t>Additional Customer Item#</t>
  </si>
  <si>
    <t>Item No.</t>
  </si>
  <si>
    <t>UPC</t>
  </si>
  <si>
    <t>Unit of Measure</t>
  </si>
  <si>
    <t>UCCPM Price / FOB Cost $</t>
  </si>
  <si>
    <t>Package Type</t>
  </si>
  <si>
    <t>Packaging</t>
  </si>
  <si>
    <t>Master Carton L (cm)</t>
  </si>
  <si>
    <t>Master Carton W (cm)</t>
  </si>
  <si>
    <t>Master Carton H (cm)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</si>
  <si>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</si>
  <si>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</si>
  <si>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</si>
  <si>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</si>
  <si>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</si>
  <si>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</si>
  <si>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</si>
  <si>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</si>
  <si>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</si>
  <si>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</si>
  <si>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</si>
  <si>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</si>
  <si>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</si>
  <si>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</si>
  <si>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</si>
  <si>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</si>
  <si>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Royalty %</t>
  </si>
  <si>
    <t>Royalty $</t>
  </si>
  <si>
    <t>Other Load</t>
  </si>
  <si>
    <t>Other Load %</t>
  </si>
  <si>
    <t>Other Load $</t>
  </si>
  <si>
    <t>Total Load $</t>
  </si>
  <si>
    <t>LDP Cost with Load $</t>
  </si>
  <si>
    <t>JLA LDP MU%</t>
  </si>
  <si>
    <t>JLA POE Price</t>
  </si>
  <si>
    <t>Suggested Retail Price</t>
  </si>
  <si>
    <t>Retail Markup %</t>
  </si>
  <si>
    <t>Additional Customer Price</t>
  </si>
  <si>
    <t>MOQ</t>
  </si>
  <si>
    <t>Total Cost</t>
  </si>
  <si>
    <t>Total Sales</t>
  </si>
  <si>
    <t>Retailer Selling Price Total</t>
  </si>
  <si>
    <t>Master Carton CBM</t>
  </si>
  <si>
    <t>Master Carton Weight (kg)</t>
  </si>
  <si>
    <t>Remarks</t>
  </si>
  <si>
    <t>Port</t>
  </si>
  <si>
    <t>COO</t>
  </si>
  <si>
    <t>Vendor</t>
  </si>
  <si>
    <t>Shower Curtain</t>
  </si>
  <si>
    <t>Single SC</t>
  </si>
  <si>
    <t>72x72"</t>
    <phoneticPr fontId="8" type="noConversion"/>
  </si>
  <si>
    <t>Piece</t>
  </si>
  <si>
    <t>6303.12.0090</t>
  </si>
  <si>
    <r>
      <t>REORDER</t>
    </r>
    <r>
      <rPr>
        <sz val="11"/>
        <rFont val="宋体"/>
        <family val="3"/>
        <charset val="134"/>
      </rPr>
      <t xml:space="preserve">，            </t>
    </r>
    <r>
      <rPr>
        <sz val="11"/>
        <rFont val="Calibri"/>
        <family val="3"/>
      </rPr>
      <t xml:space="preserve">HG </t>
    </r>
    <r>
      <rPr>
        <sz val="11"/>
        <rFont val="Calibri"/>
        <family val="2"/>
      </rPr>
      <t>2025 May SC POE</t>
    </r>
  </si>
  <si>
    <t>White</t>
    <phoneticPr fontId="8" type="noConversion"/>
  </si>
  <si>
    <t>Shanghai</t>
    <phoneticPr fontId="8" type="noConversion"/>
  </si>
  <si>
    <t>China</t>
    <phoneticPr fontId="8" type="noConversion"/>
  </si>
  <si>
    <t>Martha Stewart</t>
  </si>
  <si>
    <t>Martha Stewart (Bath) 5%</t>
  </si>
  <si>
    <t>Rowan Gray</t>
    <phoneticPr fontId="8" type="noConversion"/>
  </si>
  <si>
    <t>Material:100% polyester jacqurad            Weight:170gsm</t>
    <phoneticPr fontId="8" type="noConversion"/>
  </si>
  <si>
    <t>Gray</t>
    <phoneticPr fontId="8" type="noConversion"/>
  </si>
  <si>
    <t>MT70-0699</t>
    <phoneticPr fontId="2" type="noConversion"/>
  </si>
  <si>
    <t>022164543056</t>
  </si>
  <si>
    <t>SAJ</t>
    <phoneticPr fontId="8" type="noConversion"/>
  </si>
  <si>
    <t>Martha Stewart</t>
    <phoneticPr fontId="2" type="noConversion"/>
  </si>
  <si>
    <t>Rowan White</t>
    <phoneticPr fontId="8" type="noConversion"/>
  </si>
  <si>
    <t>MT70-0700</t>
  </si>
  <si>
    <t>022164541823</t>
  </si>
  <si>
    <t>SAJ</t>
    <phoneticPr fontId="8" type="noConversion"/>
  </si>
  <si>
    <t>JHANE Taupe</t>
    <phoneticPr fontId="8" type="noConversion"/>
  </si>
  <si>
    <t>Material/Quality:                       100% polyester       Weight:200gsm</t>
    <phoneticPr fontId="8" type="noConversion"/>
  </si>
  <si>
    <t>Taupe</t>
    <phoneticPr fontId="8" type="noConversion"/>
  </si>
  <si>
    <t>MT70-0701</t>
  </si>
  <si>
    <t>022164663914</t>
  </si>
  <si>
    <t>SAJ</t>
    <phoneticPr fontId="8" type="noConversion"/>
  </si>
  <si>
    <t>JHANE White</t>
    <phoneticPr fontId="8" type="noConversion"/>
  </si>
  <si>
    <t>Material/Quality:                       100% polyester       Weight:200gsm</t>
    <phoneticPr fontId="8" type="noConversion"/>
  </si>
  <si>
    <t>72x72"</t>
    <phoneticPr fontId="8" type="noConversion"/>
  </si>
  <si>
    <t>White</t>
    <phoneticPr fontId="8" type="noConversion"/>
  </si>
  <si>
    <t>MT70-0702</t>
  </si>
  <si>
    <t>022164663921</t>
  </si>
  <si>
    <t>Shanghai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</si>
</sst>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26" formatCode="\$#,##0.00_);[Red]\(\$#,##0.00\)"/>
    <numFmt numFmtId="176" formatCode="&quot;$&quot;#,##0.00"/>
    <numFmt numFmtId="177" formatCode="0.0"/>
    <numFmt numFmtId="178" formatCode="0.000"/>
    <numFmt numFmtId="179" formatCode="[$$-409]#,##0.00;\-[$$-409]#,##0.00"/>
    <numFmt numFmtId="180" formatCode="0.00_ "/>
    <numFmt numFmtId="181" formatCode="\$#,##0.00;\-\$#,##0.00"/>
    <numFmt numFmtId="182" formatCode="0.0_);[Red]\(0.0\)"/>
    <numFmt numFmtId="183" formatCode="_(* #,##0_);_(* \(#,##0\);_(* &quot;-&quot;??_);_(@_)"/>
    <numFmt numFmtId="184" formatCode="0.0%"/>
    <numFmt numFmtId="185" formatCode="[$-409]d/mmm;@"/>
  </numFmts>
  <fonts count="12">
    <font>
      <sz val="11"/>
      <name val="Calibri"/>
      <family val="2"/>
    </font>
    <font>
      <sz val="11"/>
      <name val="Calibri"/>
      <family val="2"/>
    </font>
    <font>
      <sz val="9"/>
      <name val="宋体"/>
      <family val="3"/>
      <charset val="134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sz val="11"/>
      <name val="宋体"/>
      <family val="3"/>
      <charset val="134"/>
    </font>
    <font>
      <sz val="11"/>
      <name val="Calibri"/>
      <family val="3"/>
    </font>
    <font>
      <b/>
      <sz val="11"/>
      <color rgb="FFFF000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0"/>
    <xf numFmtId="0" fontId="5" fillId="0" borderId="0"/>
    <xf numFmtId="0" fontId="5" fillId="0" borderId="0"/>
    <xf numFmtId="9" fontId="1" fillId="0" borderId="0" applyFont="0" applyFill="0" applyBorder="0" applyAlignment="0" applyProtection="0"/>
  </cellStyleXfs>
  <cellXfs count="68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1" fillId="0" borderId="0" xfId="1" applyAlignment="1">
      <alignment wrapText="1"/>
    </xf>
    <xf numFmtId="10" fontId="0" fillId="0" borderId="0" xfId="0" applyNumberFormat="1" applyAlignment="1">
      <alignment wrapText="1"/>
    </xf>
    <xf numFmtId="176" fontId="0" fillId="0" borderId="0" xfId="0" applyNumberFormat="1" applyAlignment="1">
      <alignment wrapText="1"/>
    </xf>
    <xf numFmtId="0" fontId="3" fillId="0" borderId="2" xfId="0" applyFont="1" applyBorder="1" applyAlignment="1">
      <alignment horizontal="center" wrapText="1"/>
    </xf>
    <xf numFmtId="0" fontId="3" fillId="4" borderId="2" xfId="0" applyFont="1" applyFill="1" applyBorder="1" applyAlignment="1">
      <alignment horizontal="center" wrapText="1"/>
    </xf>
    <xf numFmtId="0" fontId="4" fillId="4" borderId="2" xfId="0" applyFont="1" applyFill="1" applyBorder="1" applyAlignment="1">
      <alignment horizontal="center" wrapText="1"/>
    </xf>
    <xf numFmtId="0" fontId="4" fillId="5" borderId="2" xfId="0" applyFont="1" applyFill="1" applyBorder="1" applyAlignment="1">
      <alignment horizontal="center" wrapText="1"/>
    </xf>
    <xf numFmtId="0" fontId="3" fillId="5" borderId="2" xfId="0" applyFont="1" applyFill="1" applyBorder="1" applyAlignment="1">
      <alignment horizontal="center" wrapText="1"/>
    </xf>
    <xf numFmtId="0" fontId="3" fillId="5" borderId="2" xfId="1" applyFont="1" applyFill="1" applyBorder="1" applyAlignment="1">
      <alignment horizontal="center" wrapText="1"/>
    </xf>
    <xf numFmtId="176" fontId="3" fillId="6" borderId="1" xfId="0" applyNumberFormat="1" applyFont="1" applyFill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177" fontId="3" fillId="0" borderId="2" xfId="0" applyNumberFormat="1" applyFont="1" applyBorder="1" applyAlignment="1">
      <alignment horizontal="center" wrapText="1"/>
    </xf>
    <xf numFmtId="2" fontId="3" fillId="0" borderId="2" xfId="0" applyNumberFormat="1" applyFont="1" applyBorder="1" applyAlignment="1">
      <alignment horizontal="center" wrapText="1"/>
    </xf>
    <xf numFmtId="1" fontId="3" fillId="0" borderId="2" xfId="0" applyNumberFormat="1" applyFont="1" applyBorder="1" applyAlignment="1">
      <alignment horizontal="center" wrapText="1"/>
    </xf>
    <xf numFmtId="178" fontId="6" fillId="0" borderId="2" xfId="2" applyNumberFormat="1" applyFont="1" applyBorder="1" applyAlignment="1">
      <alignment wrapText="1"/>
    </xf>
    <xf numFmtId="2" fontId="7" fillId="0" borderId="2" xfId="2" applyNumberFormat="1" applyFont="1" applyBorder="1" applyAlignment="1">
      <alignment wrapText="1"/>
    </xf>
    <xf numFmtId="1" fontId="6" fillId="0" borderId="2" xfId="2" applyNumberFormat="1" applyFont="1" applyBorder="1" applyAlignment="1">
      <alignment wrapText="1"/>
    </xf>
    <xf numFmtId="176" fontId="6" fillId="0" borderId="2" xfId="2" applyNumberFormat="1" applyFont="1" applyBorder="1" applyAlignment="1">
      <alignment wrapText="1"/>
    </xf>
    <xf numFmtId="10" fontId="3" fillId="0" borderId="2" xfId="0" applyNumberFormat="1" applyFont="1" applyBorder="1" applyAlignment="1">
      <alignment horizontal="center" wrapText="1"/>
    </xf>
    <xf numFmtId="176" fontId="6" fillId="5" borderId="2" xfId="2" applyNumberFormat="1" applyFont="1" applyFill="1" applyBorder="1" applyAlignment="1">
      <alignment wrapText="1"/>
    </xf>
    <xf numFmtId="176" fontId="7" fillId="0" borderId="2" xfId="2" applyNumberFormat="1" applyFont="1" applyBorder="1" applyAlignment="1">
      <alignment wrapText="1"/>
    </xf>
    <xf numFmtId="176" fontId="6" fillId="3" borderId="2" xfId="2" applyNumberFormat="1" applyFont="1" applyFill="1" applyBorder="1" applyAlignment="1">
      <alignment wrapText="1"/>
    </xf>
    <xf numFmtId="10" fontId="6" fillId="3" borderId="2" xfId="2" applyNumberFormat="1" applyFont="1" applyFill="1" applyBorder="1" applyAlignment="1">
      <alignment wrapText="1"/>
    </xf>
    <xf numFmtId="176" fontId="7" fillId="5" borderId="2" xfId="2" applyNumberFormat="1" applyFont="1" applyFill="1" applyBorder="1" applyAlignment="1">
      <alignment wrapText="1"/>
    </xf>
    <xf numFmtId="176" fontId="3" fillId="3" borderId="2" xfId="0" applyNumberFormat="1" applyFont="1" applyFill="1" applyBorder="1" applyAlignment="1">
      <alignment horizontal="center" wrapText="1"/>
    </xf>
    <xf numFmtId="176" fontId="7" fillId="3" borderId="1" xfId="2" applyNumberFormat="1" applyFont="1" applyFill="1" applyBorder="1" applyAlignment="1">
      <alignment wrapText="1"/>
    </xf>
    <xf numFmtId="2" fontId="6" fillId="0" borderId="2" xfId="2" applyNumberFormat="1" applyFont="1" applyBorder="1" applyAlignment="1">
      <alignment wrapText="1"/>
    </xf>
    <xf numFmtId="0" fontId="3" fillId="0" borderId="2" xfId="0" applyFont="1" applyBorder="1" applyAlignment="1">
      <alignment wrapText="1"/>
    </xf>
    <xf numFmtId="0" fontId="3" fillId="0" borderId="0" xfId="0" applyFont="1" applyAlignment="1">
      <alignment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179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1" applyBorder="1" applyAlignment="1">
      <alignment horizontal="center" vertical="center" wrapText="1"/>
    </xf>
    <xf numFmtId="180" fontId="1" fillId="0" borderId="2" xfId="0" applyNumberFormat="1" applyFont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181" fontId="3" fillId="7" borderId="1" xfId="0" applyNumberFormat="1" applyFont="1" applyFill="1" applyBorder="1" applyAlignment="1">
      <alignment horizontal="center" vertical="center"/>
    </xf>
    <xf numFmtId="182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183" fontId="0" fillId="0" borderId="2" xfId="0" applyNumberFormat="1" applyBorder="1" applyAlignment="1">
      <alignment horizontal="center" vertical="center"/>
    </xf>
    <xf numFmtId="178" fontId="0" fillId="8" borderId="2" xfId="0" applyNumberFormat="1" applyFill="1" applyBorder="1" applyAlignment="1">
      <alignment horizontal="center" vertical="center"/>
    </xf>
    <xf numFmtId="1" fontId="0" fillId="8" borderId="2" xfId="0" applyNumberFormat="1" applyFill="1" applyBorder="1" applyAlignment="1">
      <alignment horizontal="center" vertical="center"/>
    </xf>
    <xf numFmtId="3" fontId="0" fillId="0" borderId="2" xfId="0" applyNumberFormat="1" applyBorder="1" applyAlignment="1">
      <alignment horizontal="center" vertical="center"/>
    </xf>
    <xf numFmtId="176" fontId="0" fillId="8" borderId="2" xfId="0" applyNumberFormat="1" applyFill="1" applyBorder="1" applyAlignment="1">
      <alignment horizontal="center" vertical="center"/>
    </xf>
    <xf numFmtId="0" fontId="5" fillId="0" borderId="2" xfId="3" applyBorder="1" applyAlignment="1">
      <alignment horizontal="center" vertical="center" wrapText="1"/>
    </xf>
    <xf numFmtId="184" fontId="0" fillId="0" borderId="2" xfId="0" applyNumberFormat="1" applyBorder="1" applyAlignment="1">
      <alignment horizontal="center" vertical="center"/>
    </xf>
    <xf numFmtId="10" fontId="0" fillId="0" borderId="2" xfId="0" applyNumberFormat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10" fontId="0" fillId="8" borderId="2" xfId="4" applyNumberFormat="1" applyFont="1" applyFill="1" applyBorder="1" applyAlignment="1">
      <alignment horizontal="center" vertical="center"/>
    </xf>
    <xf numFmtId="26" fontId="0" fillId="0" borderId="2" xfId="0" applyNumberFormat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 wrapText="1"/>
    </xf>
    <xf numFmtId="2" fontId="0" fillId="8" borderId="2" xfId="0" applyNumberFormat="1" applyFill="1" applyBorder="1" applyAlignment="1">
      <alignment horizontal="center" vertical="center"/>
    </xf>
    <xf numFmtId="0" fontId="1" fillId="9" borderId="2" xfId="0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26" fontId="11" fillId="9" borderId="2" xfId="0" applyNumberFormat="1" applyFont="1" applyFill="1" applyBorder="1" applyAlignment="1">
      <alignment horizontal="center" vertical="center"/>
    </xf>
    <xf numFmtId="49" fontId="0" fillId="5" borderId="2" xfId="0" applyNumberFormat="1" applyFill="1" applyBorder="1" applyAlignment="1">
      <alignment horizontal="center" vertical="center"/>
    </xf>
    <xf numFmtId="10" fontId="1" fillId="0" borderId="2" xfId="0" applyNumberFormat="1" applyFont="1" applyBorder="1" applyAlignment="1">
      <alignment horizontal="center" vertical="center"/>
    </xf>
    <xf numFmtId="26" fontId="11" fillId="5" borderId="2" xfId="0" applyNumberFormat="1" applyFont="1" applyFill="1" applyBorder="1" applyAlignment="1">
      <alignment horizontal="center" vertical="center"/>
    </xf>
    <xf numFmtId="185" fontId="0" fillId="0" borderId="2" xfId="0" applyNumberFormat="1" applyBorder="1" applyAlignment="1">
      <alignment horizontal="center" vertical="center"/>
    </xf>
    <xf numFmtId="177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78" fontId="0" fillId="0" borderId="0" xfId="0" applyNumberFormat="1" applyAlignment="1">
      <alignment wrapText="1"/>
    </xf>
  </cellXfs>
  <cellStyles count="5">
    <cellStyle name="Normal 2" xfId="1"/>
    <cellStyle name="Normal 2 18 2" xfId="2"/>
    <cellStyle name="Percent 2" xfId="4"/>
    <cellStyle name="常规" xfId="0" builtinId="0"/>
    <cellStyle name="样式 1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352777</xdr:colOff>
      <xdr:row>1</xdr:row>
      <xdr:rowOff>115454</xdr:rowOff>
    </xdr:from>
    <xdr:to>
      <xdr:col>1</xdr:col>
      <xdr:colOff>1860101</xdr:colOff>
      <xdr:row>1</xdr:row>
      <xdr:rowOff>1137873</xdr:rowOff>
    </xdr:to>
    <xdr:pic>
      <xdr:nvPicPr>
        <xdr:cNvPr id="4" name="图片 1">
          <a:extLst>
            <a:ext uri="{FF2B5EF4-FFF2-40B4-BE49-F238E27FC236}">
              <a16:creationId xmlns="" xmlns:a16="http://schemas.microsoft.com/office/drawing/2014/main" id="{92B010B2-7FF1-4771-A3C4-44C764CAB5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29052" y="3887354"/>
          <a:ext cx="1507324" cy="1022419"/>
        </a:xfrm>
        <a:prstGeom prst="rect">
          <a:avLst/>
        </a:prstGeom>
      </xdr:spPr>
    </xdr:pic>
    <xdr:clientData/>
  </xdr:twoCellAnchor>
  <xdr:twoCellAnchor editAs="oneCell">
    <xdr:from>
      <xdr:col>1</xdr:col>
      <xdr:colOff>275808</xdr:colOff>
      <xdr:row>2</xdr:row>
      <xdr:rowOff>64141</xdr:rowOff>
    </xdr:from>
    <xdr:to>
      <xdr:col>1</xdr:col>
      <xdr:colOff>1928812</xdr:colOff>
      <xdr:row>2</xdr:row>
      <xdr:rowOff>1116060</xdr:rowOff>
    </xdr:to>
    <xdr:pic>
      <xdr:nvPicPr>
        <xdr:cNvPr id="5" name="图片 4">
          <a:extLst>
            <a:ext uri="{FF2B5EF4-FFF2-40B4-BE49-F238E27FC236}">
              <a16:creationId xmlns="" xmlns:a16="http://schemas.microsoft.com/office/drawing/2014/main" id="{8EC4BE9A-A1D9-4B63-A126-9D0AB1CE78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2083" y="5102866"/>
          <a:ext cx="1662557" cy="1051919"/>
        </a:xfrm>
        <a:prstGeom prst="rect">
          <a:avLst/>
        </a:prstGeom>
      </xdr:spPr>
    </xdr:pic>
    <xdr:clientData/>
  </xdr:twoCellAnchor>
  <xdr:twoCellAnchor editAs="oneCell">
    <xdr:from>
      <xdr:col>1</xdr:col>
      <xdr:colOff>525959</xdr:colOff>
      <xdr:row>3</xdr:row>
      <xdr:rowOff>327121</xdr:rowOff>
    </xdr:from>
    <xdr:to>
      <xdr:col>1</xdr:col>
      <xdr:colOff>1776716</xdr:colOff>
      <xdr:row>4</xdr:row>
      <xdr:rowOff>949533</xdr:rowOff>
    </xdr:to>
    <xdr:pic>
      <xdr:nvPicPr>
        <xdr:cNvPr id="6" name="图片 6">
          <a:extLst>
            <a:ext uri="{FF2B5EF4-FFF2-40B4-BE49-F238E27FC236}">
              <a16:creationId xmlns="" xmlns:a16="http://schemas.microsoft.com/office/drawing/2014/main" id="{60B749CC-344C-40E5-8CC8-02D1DC3FDD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2234" y="6632671"/>
          <a:ext cx="1250757" cy="18892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G%20SC%20Reorder%20%20New%20POE%20Quote%20Sheet%20-%2020250922%20(00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AmyLi 9.23"/>
      <sheetName val="AmyLi 9.17"/>
      <sheetName val="ValueSelect"/>
      <sheetName val="Data"/>
    </sheetNames>
    <sheetDataSet>
      <sheetData sheetId="0"/>
      <sheetData sheetId="1"/>
      <sheetData sheetId="2"/>
      <sheetData sheetId="3">
        <row r="8">
          <cell r="R8">
            <v>5.8</v>
          </cell>
        </row>
        <row r="9">
          <cell r="R9">
            <v>5.8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J6"/>
  <sheetViews>
    <sheetView tabSelected="1" topLeftCell="F1" zoomScale="80" zoomScaleNormal="80" workbookViewId="0">
      <selection activeCell="S4" sqref="S4"/>
    </sheetView>
  </sheetViews>
  <sheetFormatPr defaultColWidth="9.140625" defaultRowHeight="15"/>
  <cols>
    <col min="1" max="1" width="10.140625" style="1" customWidth="1"/>
    <col min="2" max="2" width="33" style="2" customWidth="1"/>
    <col min="3" max="3" width="8.42578125" style="2" hidden="1" customWidth="1"/>
    <col min="4" max="4" width="13.85546875" style="2" customWidth="1"/>
    <col min="5" max="5" width="29.7109375" style="2" customWidth="1"/>
    <col min="6" max="6" width="10" style="2" customWidth="1"/>
    <col min="7" max="7" width="13.85546875" style="2" customWidth="1"/>
    <col min="8" max="8" width="11" style="2" customWidth="1"/>
    <col min="9" max="9" width="19.7109375" style="2" customWidth="1"/>
    <col min="10" max="10" width="18.140625" style="2" hidden="1" customWidth="1"/>
    <col min="11" max="11" width="16.42578125" style="3" hidden="1" customWidth="1"/>
    <col min="12" max="12" width="13.42578125" style="2" customWidth="1"/>
    <col min="13" max="13" width="17.42578125" style="2" customWidth="1"/>
    <col min="14" max="14" width="10" style="2" customWidth="1"/>
    <col min="15" max="15" width="11.7109375" style="2" customWidth="1"/>
    <col min="16" max="16" width="13.7109375" style="2" customWidth="1"/>
    <col min="17" max="17" width="18" style="2" customWidth="1"/>
    <col min="18" max="18" width="10.28515625" style="2" customWidth="1"/>
    <col min="19" max="19" width="10.28515625" style="5" customWidth="1"/>
    <col min="20" max="21" width="9.42578125" style="2" customWidth="1"/>
    <col min="22" max="22" width="8.140625" style="64" customWidth="1"/>
    <col min="23" max="23" width="8.7109375" style="64" customWidth="1"/>
    <col min="24" max="24" width="8.5703125" style="64" customWidth="1"/>
    <col min="25" max="25" width="8.140625" style="64" customWidth="1"/>
    <col min="26" max="26" width="8.7109375" style="64" customWidth="1"/>
    <col min="27" max="27" width="7.140625" style="64" customWidth="1"/>
    <col min="28" max="28" width="9" style="65" customWidth="1"/>
    <col min="29" max="29" width="6.28515625" style="66" customWidth="1"/>
    <col min="30" max="30" width="10" style="67" customWidth="1"/>
    <col min="31" max="31" width="10" style="65" customWidth="1"/>
    <col min="32" max="32" width="9.85546875" style="66" customWidth="1"/>
    <col min="33" max="33" width="11.5703125" style="2" customWidth="1"/>
    <col min="34" max="34" width="8.85546875" style="5" customWidth="1"/>
    <col min="35" max="35" width="13.85546875" style="2" customWidth="1"/>
    <col min="36" max="36" width="8.42578125" style="4" customWidth="1"/>
    <col min="37" max="37" width="9" style="5" customWidth="1"/>
    <col min="38" max="38" width="8.42578125" style="5" customWidth="1"/>
    <col min="39" max="39" width="7.85546875" style="4" customWidth="1"/>
    <col min="40" max="40" width="10.5703125" style="5" customWidth="1"/>
    <col min="41" max="41" width="8.140625" style="4" customWidth="1"/>
    <col min="42" max="43" width="9.28515625" style="5" customWidth="1"/>
    <col min="44" max="44" width="11.5703125" style="4" customWidth="1"/>
    <col min="45" max="45" width="10.85546875" style="5" customWidth="1"/>
    <col min="46" max="46" width="10.5703125" style="5" customWidth="1"/>
    <col min="47" max="47" width="11.5703125" style="5" customWidth="1"/>
    <col min="48" max="48" width="10.85546875" style="5" customWidth="1"/>
    <col min="49" max="49" width="12.140625" style="5" customWidth="1"/>
    <col min="50" max="50" width="9.140625" style="2" customWidth="1"/>
    <col min="51" max="51" width="9.140625" style="2"/>
    <col min="52" max="52" width="10.140625" style="5" customWidth="1"/>
    <col min="53" max="53" width="9.140625" style="2"/>
    <col min="54" max="54" width="13.5703125" style="5" customWidth="1"/>
    <col min="55" max="55" width="13" style="5" customWidth="1"/>
    <col min="56" max="56" width="11.85546875" style="5" hidden="1" customWidth="1"/>
    <col min="57" max="58" width="9.140625" style="2"/>
    <col min="59" max="59" width="13.7109375" style="2" customWidth="1"/>
    <col min="60" max="60" width="12.85546875" style="2" customWidth="1"/>
    <col min="61" max="61" width="12.5703125" style="2" customWidth="1"/>
    <col min="62" max="62" width="15.85546875" style="2" customWidth="1"/>
    <col min="63" max="16384" width="9.140625" style="2"/>
  </cols>
  <sheetData>
    <row r="1" spans="1:62" ht="68.099999999999994" customHeight="1">
      <c r="A1" s="6" t="s">
        <v>0</v>
      </c>
      <c r="B1" s="6" t="s">
        <v>1</v>
      </c>
      <c r="C1" s="7" t="s">
        <v>2</v>
      </c>
      <c r="D1" s="8" t="s">
        <v>3</v>
      </c>
      <c r="E1" s="8" t="s">
        <v>4</v>
      </c>
      <c r="F1" s="9" t="s">
        <v>5</v>
      </c>
      <c r="G1" s="7" t="s">
        <v>6</v>
      </c>
      <c r="H1" s="10" t="s">
        <v>7</v>
      </c>
      <c r="I1" s="11" t="s">
        <v>8</v>
      </c>
      <c r="J1" s="10" t="s">
        <v>9</v>
      </c>
      <c r="K1" s="11" t="s">
        <v>10</v>
      </c>
      <c r="L1" s="10" t="s">
        <v>11</v>
      </c>
      <c r="M1" s="10" t="s">
        <v>12</v>
      </c>
      <c r="N1" s="7" t="s">
        <v>13</v>
      </c>
      <c r="O1" s="7" t="s">
        <v>14</v>
      </c>
      <c r="P1" s="7" t="s">
        <v>15</v>
      </c>
      <c r="Q1" s="7" t="s">
        <v>16</v>
      </c>
      <c r="R1" s="11" t="s">
        <v>17</v>
      </c>
      <c r="S1" s="12" t="s">
        <v>18</v>
      </c>
      <c r="T1" s="13" t="s">
        <v>19</v>
      </c>
      <c r="U1" s="6" t="s">
        <v>20</v>
      </c>
      <c r="V1" s="14" t="s">
        <v>21</v>
      </c>
      <c r="W1" s="14" t="s">
        <v>22</v>
      </c>
      <c r="X1" s="14" t="s">
        <v>23</v>
      </c>
      <c r="Y1" s="14" t="s">
        <v>24</v>
      </c>
      <c r="Z1" s="14" t="s">
        <v>25</v>
      </c>
      <c r="AA1" s="14" t="s">
        <v>26</v>
      </c>
      <c r="AB1" s="15" t="s">
        <v>27</v>
      </c>
      <c r="AC1" s="16" t="s">
        <v>28</v>
      </c>
      <c r="AD1" s="17" t="s">
        <v>29</v>
      </c>
      <c r="AE1" s="18" t="s">
        <v>30</v>
      </c>
      <c r="AF1" s="19" t="s">
        <v>31</v>
      </c>
      <c r="AG1" s="6" t="s">
        <v>32</v>
      </c>
      <c r="AH1" s="20" t="s">
        <v>33</v>
      </c>
      <c r="AI1" s="6" t="s">
        <v>34</v>
      </c>
      <c r="AJ1" s="21" t="s">
        <v>35</v>
      </c>
      <c r="AK1" s="22" t="s">
        <v>36</v>
      </c>
      <c r="AL1" s="20" t="s">
        <v>37</v>
      </c>
      <c r="AM1" s="21" t="s">
        <v>38</v>
      </c>
      <c r="AN1" s="20" t="s">
        <v>39</v>
      </c>
      <c r="AO1" s="21" t="s">
        <v>40</v>
      </c>
      <c r="AP1" s="20" t="s">
        <v>41</v>
      </c>
      <c r="AQ1" s="23" t="s">
        <v>42</v>
      </c>
      <c r="AR1" s="21" t="s">
        <v>43</v>
      </c>
      <c r="AS1" s="20" t="s">
        <v>44</v>
      </c>
      <c r="AT1" s="20" t="s">
        <v>45</v>
      </c>
      <c r="AU1" s="24" t="s">
        <v>46</v>
      </c>
      <c r="AV1" s="25" t="s">
        <v>47</v>
      </c>
      <c r="AW1" s="26" t="s">
        <v>48</v>
      </c>
      <c r="AX1" s="27" t="s">
        <v>49</v>
      </c>
      <c r="AY1" s="25" t="s">
        <v>50</v>
      </c>
      <c r="AZ1" s="28" t="s">
        <v>51</v>
      </c>
      <c r="BA1" s="6" t="s">
        <v>52</v>
      </c>
      <c r="BB1" s="20" t="s">
        <v>53</v>
      </c>
      <c r="BC1" s="20" t="s">
        <v>54</v>
      </c>
      <c r="BD1" s="20" t="s">
        <v>55</v>
      </c>
      <c r="BE1" s="29" t="s">
        <v>56</v>
      </c>
      <c r="BF1" s="30" t="s">
        <v>57</v>
      </c>
      <c r="BG1" s="30" t="s">
        <v>58</v>
      </c>
      <c r="BH1" s="31" t="s">
        <v>59</v>
      </c>
      <c r="BI1" s="31" t="s">
        <v>60</v>
      </c>
      <c r="BJ1" s="31" t="s">
        <v>61</v>
      </c>
    </row>
    <row r="2" spans="1:62" customFormat="1" ht="99.95" customHeight="1">
      <c r="A2" s="32">
        <v>3</v>
      </c>
      <c r="B2" s="32"/>
      <c r="C2" s="32"/>
      <c r="D2" s="57" t="s">
        <v>71</v>
      </c>
      <c r="E2" s="32" t="s">
        <v>72</v>
      </c>
      <c r="F2" s="33" t="s">
        <v>62</v>
      </c>
      <c r="G2" s="34" t="s">
        <v>73</v>
      </c>
      <c r="H2" s="32" t="s">
        <v>63</v>
      </c>
      <c r="I2" s="35" t="s">
        <v>74</v>
      </c>
      <c r="J2" s="36"/>
      <c r="K2" s="37"/>
      <c r="L2" s="38" t="s">
        <v>64</v>
      </c>
      <c r="M2" s="36" t="s">
        <v>75</v>
      </c>
      <c r="N2" s="32"/>
      <c r="O2" s="32"/>
      <c r="P2" s="58" t="s">
        <v>76</v>
      </c>
      <c r="Q2" s="39" t="s">
        <v>77</v>
      </c>
      <c r="R2" s="32" t="s">
        <v>65</v>
      </c>
      <c r="S2" s="40">
        <v>5.68</v>
      </c>
      <c r="T2" s="32"/>
      <c r="U2" s="32"/>
      <c r="V2" s="41">
        <v>40</v>
      </c>
      <c r="W2" s="41">
        <v>29</v>
      </c>
      <c r="X2" s="41">
        <v>28</v>
      </c>
      <c r="Y2" s="41">
        <v>40</v>
      </c>
      <c r="Z2" s="41">
        <v>29</v>
      </c>
      <c r="AA2" s="41">
        <v>28</v>
      </c>
      <c r="AB2" s="42">
        <v>5</v>
      </c>
      <c r="AC2" s="43">
        <v>4</v>
      </c>
      <c r="AD2" s="44">
        <f t="shared" ref="AD2:AD5" si="0">IF(Y2="","",Y2*Z2*AA2/1000000)</f>
        <v>3.2480000000000002E-2</v>
      </c>
      <c r="AE2" s="42">
        <v>63</v>
      </c>
      <c r="AF2" s="45">
        <f t="shared" ref="AF2:AF5" si="1">IF(AC2="","",AE2/AD2*AC2)</f>
        <v>7758.6206896551721</v>
      </c>
      <c r="AG2" s="46">
        <v>2200</v>
      </c>
      <c r="AH2" s="47">
        <f t="shared" ref="AH2:AH5" si="2">IF(ISERROR(AG2/AF2),"",AG2/AF2)</f>
        <v>0.28355555555555556</v>
      </c>
      <c r="AI2" s="48" t="s">
        <v>66</v>
      </c>
      <c r="AJ2" s="49">
        <f t="shared" ref="AJ2:AJ5" si="3">18.8%+30%</f>
        <v>0.48799999999999999</v>
      </c>
      <c r="AK2" s="47">
        <f t="shared" ref="AK2:AK5" si="4">IF(ISERROR(S2*AJ2),"",S2*AJ2)</f>
        <v>2.7718399999999996</v>
      </c>
      <c r="AL2" s="47">
        <f t="shared" ref="AL2:AL5" si="5">IF(ISERROR(S2+AH2+AK2),"",S2+AH2+AK2)</f>
        <v>8.735395555555554</v>
      </c>
      <c r="AM2" s="50">
        <v>0</v>
      </c>
      <c r="AN2" s="47">
        <f t="shared" ref="AN2:AN5" si="6">IF(ISERROR(AW2*AM2),"",AW2*AM2)</f>
        <v>0</v>
      </c>
      <c r="AO2" s="50">
        <v>0</v>
      </c>
      <c r="AP2" s="47">
        <f t="shared" ref="AP2:AP5" si="7">IF(ISERROR(AW2*AO2),"",AW2*AO2)</f>
        <v>0</v>
      </c>
      <c r="AQ2" s="51">
        <v>0</v>
      </c>
      <c r="AR2" s="50">
        <v>0</v>
      </c>
      <c r="AS2" s="47">
        <f t="shared" ref="AS2:AS5" si="8">IF(ISERROR(AW2*AR2),"",AW2*AR2)</f>
        <v>0</v>
      </c>
      <c r="AT2" s="47">
        <f t="shared" ref="AT2:AT5" si="9">IF(ISERROR(AN2+AP2+AS2),"",AN2+AP2+AS2)</f>
        <v>0</v>
      </c>
      <c r="AU2" s="47">
        <f t="shared" ref="AU2:AU5" si="10">IF(ISERROR(AL2+AT2),"",AL2+AT2)</f>
        <v>8.735395555555554</v>
      </c>
      <c r="AV2" s="52">
        <f t="shared" ref="AV2:AV5" si="11">IF(ISERROR((AW2-AU2)/AW2),"",(AW2-AU2)/AW2)</f>
        <v>0.250180639008107</v>
      </c>
      <c r="AW2" s="59">
        <v>11.65</v>
      </c>
      <c r="AX2" s="53">
        <v>24.99</v>
      </c>
      <c r="AY2" s="52">
        <f t="shared" ref="AY2:AY5" si="12">IF(ISERROR((AX2-AW2)/AX2),"",(AX2-AW2)/AX2)</f>
        <v>0.53381352541016402</v>
      </c>
      <c r="AZ2" s="54"/>
      <c r="BA2" s="32">
        <v>1000</v>
      </c>
      <c r="BB2" s="47">
        <f t="shared" ref="BB2:BB5" si="13">IF(ISERROR(AU2*BA2),"",AU2*BA2)</f>
        <v>8735.3955555555549</v>
      </c>
      <c r="BC2" s="47">
        <f t="shared" ref="BC2:BC5" si="14">IF(ISERROR(AW2*BA2),"",AW2*BA2)</f>
        <v>11650</v>
      </c>
      <c r="BD2" s="47">
        <f t="shared" ref="BD2:BD5" si="15">IF(ISERROR(AX2*BA2),"",AX2*BA2)</f>
        <v>24990</v>
      </c>
      <c r="BE2" s="55">
        <f t="shared" ref="BE2:BE5" si="16">IF(V2="","",V2*W2*X2/1000000/AC2*BA2)</f>
        <v>8.120000000000001</v>
      </c>
      <c r="BF2" s="32"/>
      <c r="BG2" s="56" t="s">
        <v>67</v>
      </c>
      <c r="BH2" s="36" t="s">
        <v>69</v>
      </c>
      <c r="BI2" s="36" t="s">
        <v>70</v>
      </c>
      <c r="BJ2" s="36" t="s">
        <v>78</v>
      </c>
    </row>
    <row r="3" spans="1:62" customFormat="1" ht="99.95" customHeight="1">
      <c r="A3" s="32">
        <v>4</v>
      </c>
      <c r="B3" s="32"/>
      <c r="C3" s="32"/>
      <c r="D3" s="57" t="s">
        <v>79</v>
      </c>
      <c r="E3" s="32" t="s">
        <v>72</v>
      </c>
      <c r="F3" s="33" t="s">
        <v>62</v>
      </c>
      <c r="G3" s="34" t="s">
        <v>80</v>
      </c>
      <c r="H3" s="32" t="s">
        <v>63</v>
      </c>
      <c r="I3" s="35" t="s">
        <v>74</v>
      </c>
      <c r="J3" s="36"/>
      <c r="K3" s="37"/>
      <c r="L3" s="38" t="s">
        <v>64</v>
      </c>
      <c r="M3" s="36" t="s">
        <v>68</v>
      </c>
      <c r="N3" s="32"/>
      <c r="O3" s="32"/>
      <c r="P3" s="58" t="s">
        <v>81</v>
      </c>
      <c r="Q3" s="39" t="s">
        <v>82</v>
      </c>
      <c r="R3" s="32" t="s">
        <v>65</v>
      </c>
      <c r="S3" s="40">
        <v>5.68</v>
      </c>
      <c r="T3" s="32"/>
      <c r="U3" s="32"/>
      <c r="V3" s="41">
        <v>40</v>
      </c>
      <c r="W3" s="41">
        <v>29</v>
      </c>
      <c r="X3" s="41">
        <v>28</v>
      </c>
      <c r="Y3" s="41">
        <v>40</v>
      </c>
      <c r="Z3" s="41">
        <v>29</v>
      </c>
      <c r="AA3" s="41">
        <v>28</v>
      </c>
      <c r="AB3" s="42">
        <v>5</v>
      </c>
      <c r="AC3" s="43">
        <v>4</v>
      </c>
      <c r="AD3" s="44">
        <f t="shared" si="0"/>
        <v>3.2480000000000002E-2</v>
      </c>
      <c r="AE3" s="42">
        <v>63</v>
      </c>
      <c r="AF3" s="45">
        <f t="shared" si="1"/>
        <v>7758.6206896551721</v>
      </c>
      <c r="AG3" s="46">
        <v>2200</v>
      </c>
      <c r="AH3" s="47">
        <f t="shared" si="2"/>
        <v>0.28355555555555556</v>
      </c>
      <c r="AI3" s="48" t="s">
        <v>66</v>
      </c>
      <c r="AJ3" s="49">
        <f t="shared" si="3"/>
        <v>0.48799999999999999</v>
      </c>
      <c r="AK3" s="47">
        <f t="shared" si="4"/>
        <v>2.7718399999999996</v>
      </c>
      <c r="AL3" s="47">
        <f t="shared" si="5"/>
        <v>8.735395555555554</v>
      </c>
      <c r="AM3" s="50">
        <v>0</v>
      </c>
      <c r="AN3" s="47">
        <f t="shared" si="6"/>
        <v>0</v>
      </c>
      <c r="AO3" s="50">
        <v>0</v>
      </c>
      <c r="AP3" s="47">
        <f t="shared" si="7"/>
        <v>0</v>
      </c>
      <c r="AQ3" s="51">
        <v>0</v>
      </c>
      <c r="AR3" s="50">
        <v>0</v>
      </c>
      <c r="AS3" s="47">
        <f t="shared" si="8"/>
        <v>0</v>
      </c>
      <c r="AT3" s="47">
        <f t="shared" si="9"/>
        <v>0</v>
      </c>
      <c r="AU3" s="47">
        <f t="shared" si="10"/>
        <v>8.735395555555554</v>
      </c>
      <c r="AV3" s="52">
        <f t="shared" si="11"/>
        <v>0.250180639008107</v>
      </c>
      <c r="AW3" s="59">
        <v>11.65</v>
      </c>
      <c r="AX3" s="53">
        <v>24.99</v>
      </c>
      <c r="AY3" s="52">
        <f t="shared" si="12"/>
        <v>0.53381352541016402</v>
      </c>
      <c r="AZ3" s="54"/>
      <c r="BA3" s="32">
        <v>1000</v>
      </c>
      <c r="BB3" s="47">
        <f t="shared" si="13"/>
        <v>8735.3955555555549</v>
      </c>
      <c r="BC3" s="47">
        <f t="shared" si="14"/>
        <v>11650</v>
      </c>
      <c r="BD3" s="47">
        <f t="shared" si="15"/>
        <v>24990</v>
      </c>
      <c r="BE3" s="55">
        <f t="shared" si="16"/>
        <v>8.120000000000001</v>
      </c>
      <c r="BF3" s="32"/>
      <c r="BG3" s="56" t="s">
        <v>67</v>
      </c>
      <c r="BH3" s="36" t="s">
        <v>69</v>
      </c>
      <c r="BI3" s="36" t="s">
        <v>70</v>
      </c>
      <c r="BJ3" s="36" t="s">
        <v>83</v>
      </c>
    </row>
    <row r="4" spans="1:62" customFormat="1" ht="99.95" customHeight="1">
      <c r="A4" s="32">
        <v>5</v>
      </c>
      <c r="B4" s="32"/>
      <c r="C4" s="32"/>
      <c r="D4" s="57" t="s">
        <v>71</v>
      </c>
      <c r="E4" s="32" t="s">
        <v>72</v>
      </c>
      <c r="F4" s="33" t="s">
        <v>62</v>
      </c>
      <c r="G4" s="34" t="s">
        <v>84</v>
      </c>
      <c r="H4" s="32" t="s">
        <v>63</v>
      </c>
      <c r="I4" s="35" t="s">
        <v>85</v>
      </c>
      <c r="J4" s="36"/>
      <c r="K4" s="37"/>
      <c r="L4" s="38" t="s">
        <v>64</v>
      </c>
      <c r="M4" s="36" t="s">
        <v>86</v>
      </c>
      <c r="N4" s="32"/>
      <c r="O4" s="32"/>
      <c r="P4" s="58" t="s">
        <v>87</v>
      </c>
      <c r="Q4" s="60" t="s">
        <v>88</v>
      </c>
      <c r="R4" s="32" t="s">
        <v>65</v>
      </c>
      <c r="S4" s="40">
        <f>'[1]AmyLi 9.17'!R8</f>
        <v>5.8</v>
      </c>
      <c r="T4" s="32"/>
      <c r="U4" s="32"/>
      <c r="V4" s="41">
        <v>40</v>
      </c>
      <c r="W4" s="41">
        <v>29</v>
      </c>
      <c r="X4" s="41">
        <v>23</v>
      </c>
      <c r="Y4" s="41">
        <v>40</v>
      </c>
      <c r="Z4" s="41">
        <v>29</v>
      </c>
      <c r="AA4" s="41">
        <v>23</v>
      </c>
      <c r="AB4" s="42">
        <v>5</v>
      </c>
      <c r="AC4" s="43">
        <v>4</v>
      </c>
      <c r="AD4" s="44">
        <f t="shared" si="0"/>
        <v>2.6679999999999999E-2</v>
      </c>
      <c r="AE4" s="42">
        <v>63</v>
      </c>
      <c r="AF4" s="45">
        <f t="shared" si="1"/>
        <v>9445.2773613193403</v>
      </c>
      <c r="AG4" s="46">
        <v>2200</v>
      </c>
      <c r="AH4" s="47">
        <f t="shared" si="2"/>
        <v>0.23292063492063492</v>
      </c>
      <c r="AI4" s="48" t="s">
        <v>66</v>
      </c>
      <c r="AJ4" s="49">
        <f t="shared" si="3"/>
        <v>0.48799999999999999</v>
      </c>
      <c r="AK4" s="47">
        <f t="shared" si="4"/>
        <v>2.8304</v>
      </c>
      <c r="AL4" s="47">
        <f t="shared" si="5"/>
        <v>8.863320634920635</v>
      </c>
      <c r="AM4" s="50">
        <v>0</v>
      </c>
      <c r="AN4" s="47">
        <f t="shared" si="6"/>
        <v>0</v>
      </c>
      <c r="AO4" s="61">
        <v>0.06</v>
      </c>
      <c r="AP4" s="47">
        <f t="shared" si="7"/>
        <v>0.73199999999999998</v>
      </c>
      <c r="AQ4" s="51">
        <v>0</v>
      </c>
      <c r="AR4" s="50">
        <v>0</v>
      </c>
      <c r="AS4" s="47">
        <f t="shared" si="8"/>
        <v>0</v>
      </c>
      <c r="AT4" s="47">
        <f t="shared" si="9"/>
        <v>0.73199999999999998</v>
      </c>
      <c r="AU4" s="47">
        <f t="shared" si="10"/>
        <v>9.5953206349206344</v>
      </c>
      <c r="AV4" s="52">
        <f t="shared" si="11"/>
        <v>0.21349830861306271</v>
      </c>
      <c r="AW4" s="62">
        <v>12.2</v>
      </c>
      <c r="AX4" s="53">
        <v>24.99</v>
      </c>
      <c r="AY4" s="52">
        <f t="shared" si="12"/>
        <v>0.51180472188875548</v>
      </c>
      <c r="AZ4" s="54"/>
      <c r="BA4" s="32">
        <v>1000</v>
      </c>
      <c r="BB4" s="47">
        <f t="shared" si="13"/>
        <v>9595.3206349206339</v>
      </c>
      <c r="BC4" s="47">
        <f t="shared" si="14"/>
        <v>12200</v>
      </c>
      <c r="BD4" s="47">
        <f t="shared" si="15"/>
        <v>24990</v>
      </c>
      <c r="BE4" s="55">
        <f t="shared" si="16"/>
        <v>6.67</v>
      </c>
      <c r="BF4" s="32"/>
      <c r="BG4" s="35"/>
      <c r="BH4" s="36" t="s">
        <v>69</v>
      </c>
      <c r="BI4" s="36" t="s">
        <v>70</v>
      </c>
      <c r="BJ4" s="36" t="s">
        <v>89</v>
      </c>
    </row>
    <row r="5" spans="1:62" customFormat="1" ht="99.95" customHeight="1">
      <c r="A5" s="32">
        <v>6</v>
      </c>
      <c r="B5" s="32"/>
      <c r="C5" s="32"/>
      <c r="D5" s="57" t="s">
        <v>71</v>
      </c>
      <c r="E5" s="32" t="s">
        <v>72</v>
      </c>
      <c r="F5" s="33" t="s">
        <v>62</v>
      </c>
      <c r="G5" s="34" t="s">
        <v>90</v>
      </c>
      <c r="H5" s="63" t="s">
        <v>63</v>
      </c>
      <c r="I5" s="35" t="s">
        <v>91</v>
      </c>
      <c r="J5" s="36"/>
      <c r="K5" s="37"/>
      <c r="L5" s="38" t="s">
        <v>92</v>
      </c>
      <c r="M5" s="36" t="s">
        <v>93</v>
      </c>
      <c r="N5" s="32"/>
      <c r="O5" s="32"/>
      <c r="P5" s="58" t="s">
        <v>94</v>
      </c>
      <c r="Q5" s="60" t="s">
        <v>95</v>
      </c>
      <c r="R5" s="32" t="s">
        <v>65</v>
      </c>
      <c r="S5" s="40">
        <f>'[1]AmyLi 9.17'!R9</f>
        <v>5.8</v>
      </c>
      <c r="T5" s="32"/>
      <c r="U5" s="32"/>
      <c r="V5" s="41">
        <v>40</v>
      </c>
      <c r="W5" s="41">
        <v>29</v>
      </c>
      <c r="X5" s="41">
        <v>23</v>
      </c>
      <c r="Y5" s="41">
        <v>40</v>
      </c>
      <c r="Z5" s="41">
        <v>29</v>
      </c>
      <c r="AA5" s="41">
        <v>23</v>
      </c>
      <c r="AB5" s="42">
        <v>5</v>
      </c>
      <c r="AC5" s="43">
        <v>4</v>
      </c>
      <c r="AD5" s="44">
        <f t="shared" si="0"/>
        <v>2.6679999999999999E-2</v>
      </c>
      <c r="AE5" s="42">
        <v>63</v>
      </c>
      <c r="AF5" s="45">
        <f t="shared" si="1"/>
        <v>9445.2773613193403</v>
      </c>
      <c r="AG5" s="46">
        <v>2200</v>
      </c>
      <c r="AH5" s="47">
        <f t="shared" si="2"/>
        <v>0.23292063492063492</v>
      </c>
      <c r="AI5" s="48" t="s">
        <v>66</v>
      </c>
      <c r="AJ5" s="49">
        <f t="shared" si="3"/>
        <v>0.48799999999999999</v>
      </c>
      <c r="AK5" s="47">
        <f t="shared" si="4"/>
        <v>2.8304</v>
      </c>
      <c r="AL5" s="47">
        <f t="shared" si="5"/>
        <v>8.863320634920635</v>
      </c>
      <c r="AM5" s="50">
        <v>0</v>
      </c>
      <c r="AN5" s="47">
        <f t="shared" si="6"/>
        <v>0</v>
      </c>
      <c r="AO5" s="61">
        <v>0.06</v>
      </c>
      <c r="AP5" s="47">
        <f t="shared" si="7"/>
        <v>0.73199999999999998</v>
      </c>
      <c r="AQ5" s="51">
        <v>0</v>
      </c>
      <c r="AR5" s="50">
        <v>0</v>
      </c>
      <c r="AS5" s="47">
        <f t="shared" si="8"/>
        <v>0</v>
      </c>
      <c r="AT5" s="47">
        <f t="shared" si="9"/>
        <v>0.73199999999999998</v>
      </c>
      <c r="AU5" s="47">
        <f t="shared" si="10"/>
        <v>9.5953206349206344</v>
      </c>
      <c r="AV5" s="52">
        <f t="shared" si="11"/>
        <v>0.21349830861306271</v>
      </c>
      <c r="AW5" s="62">
        <v>12.2</v>
      </c>
      <c r="AX5" s="53">
        <v>24.99</v>
      </c>
      <c r="AY5" s="52">
        <f t="shared" si="12"/>
        <v>0.51180472188875548</v>
      </c>
      <c r="AZ5" s="54"/>
      <c r="BA5" s="32">
        <v>1000</v>
      </c>
      <c r="BB5" s="47">
        <f t="shared" si="13"/>
        <v>9595.3206349206339</v>
      </c>
      <c r="BC5" s="47">
        <f t="shared" si="14"/>
        <v>12200</v>
      </c>
      <c r="BD5" s="47">
        <f t="shared" si="15"/>
        <v>24990</v>
      </c>
      <c r="BE5" s="55">
        <f t="shared" si="16"/>
        <v>6.67</v>
      </c>
      <c r="BF5" s="32"/>
      <c r="BG5" s="35"/>
      <c r="BH5" s="36" t="s">
        <v>96</v>
      </c>
      <c r="BI5" s="36" t="s">
        <v>70</v>
      </c>
      <c r="BJ5" s="36" t="s">
        <v>83</v>
      </c>
    </row>
    <row r="6" spans="1:62">
      <c r="AV6" s="4"/>
      <c r="AX6" s="5"/>
      <c r="AY6" s="4"/>
      <c r="BA6" s="66"/>
    </row>
  </sheetData>
  <sheetProtection insertRows="0" deleteRows="0" sort="0"/>
  <protectedRanges>
    <protectedRange sqref="AX6:AY6 AH2:AH5 J2:J5 V7:AW224 V6:AV6 A6:J224 L6:N224 BA6 P6:U224 A2:C5 E2:F5 N2:N5 AB4:AB5 H2:H5 AK2:AV5 AY2:AY5 BE2:BE5 R2:U5 AD2:AF5" name="Range1"/>
    <protectedRange sqref="AB2:AB3" name="Range1_2"/>
    <protectedRange sqref="AG2:AG5" name="Range1_3"/>
    <protectedRange sqref="AI2:AJ5" name="Range1_4"/>
    <protectedRange sqref="AX2:AX5" name="Range1_5"/>
    <protectedRange sqref="K2:K251" name="Range1_1"/>
    <protectedRange sqref="AZ2:AZ246" name="Range1_7"/>
    <protectedRange sqref="O6:O246" name="Range1_8"/>
    <protectedRange sqref="I2:I5" name="Range1_10"/>
    <protectedRange sqref="G2:G5" name="Range1_11"/>
    <protectedRange sqref="D2:D5" name="Range1_12"/>
    <protectedRange sqref="M2:M5" name="Range1_13"/>
    <protectedRange sqref="L2:L5" name="Range1_14"/>
    <protectedRange sqref="V2:X3" name="Range1_2_1"/>
    <protectedRange sqref="V4:X5" name="Range1_2_1_1"/>
    <protectedRange sqref="Y2:AA3" name="Range1_2_3"/>
    <protectedRange sqref="Y4:AA5" name="Range1_2_1_2"/>
    <protectedRange sqref="BA2:BA5" name="Range1_6_1"/>
    <protectedRange sqref="Q2:Q5" name="Range1_9_1"/>
  </protectedRanges>
  <phoneticPr fontId="2" type="noConversion"/>
  <pageMargins left="0.7" right="0.7" top="0.75" bottom="0.75" header="0.3" footer="0.3"/>
  <pageSetup orientation="portrait" horizontalDpi="1200" verticalDpi="1200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[1]ValueSelect!#REF!</xm:f>
          </x14:formula1>
          <xm:sqref>F2:F5</xm:sqref>
        </x14:dataValidation>
        <x14:dataValidation type="list" allowBlank="1" showInputMessage="1" showErrorMessage="1">
          <x14:formula1>
            <xm:f>[1]ValueSelect!#REF!</xm:f>
          </x14:formula1>
          <xm:sqref>E2:E5</xm:sqref>
        </x14:dataValidation>
        <x14:dataValidation type="list" allowBlank="1" showInputMessage="1" showErrorMessage="1">
          <x14:formula1>
            <xm:f>[1]Data!#REF!</xm:f>
          </x14:formula1>
          <xm:sqref>T2:T5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2025-09-24T04:24:51Z</dcterms:created>
  <dcterms:modified xsi:type="dcterms:W3CDTF">2025-09-24T04:34:47Z</dcterms:modified>
</cp:coreProperties>
</file>