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s">'[3]1-Import Product Data Sheet'!$X$2</definedName>
    <definedName name="Banner">'[4]Hardline Drop down'!$H$5:$H$9</definedName>
    <definedName name="bigidea">[5]Lists!$I$6:$I$29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nnum">'[2]other data'!$BI$2:$BI$18</definedName>
    <definedName name="scalenum">'[2]other data'!$BG$2:$BG$18</definedName>
    <definedName name="Season">'[4]Hardline Drop down'!$D$5:$D$15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" i="1" l="1"/>
  <c r="AZ7" i="1"/>
  <c r="AP7" i="1" s="1"/>
  <c r="AS7" i="1"/>
  <c r="AN7" i="1"/>
  <c r="AH7" i="1"/>
  <c r="AC7" i="1"/>
  <c r="AD7" i="1" s="1"/>
  <c r="AF7" i="1" s="1"/>
  <c r="AJ7" i="1" s="1"/>
  <c r="U7" i="1"/>
  <c r="AI7" i="1" s="1"/>
  <c r="T7" i="1"/>
  <c r="BC6" i="1"/>
  <c r="AZ6" i="1"/>
  <c r="AN6" i="1" s="1"/>
  <c r="AH6" i="1"/>
  <c r="AC6" i="1"/>
  <c r="AD6" i="1" s="1"/>
  <c r="AF6" i="1" s="1"/>
  <c r="U6" i="1"/>
  <c r="T6" i="1"/>
  <c r="BC5" i="1"/>
  <c r="BB5" i="1"/>
  <c r="AZ5" i="1"/>
  <c r="AV5" i="1" s="1"/>
  <c r="AS5" i="1"/>
  <c r="AP5" i="1"/>
  <c r="AN5" i="1"/>
  <c r="AH5" i="1"/>
  <c r="AC5" i="1"/>
  <c r="AD5" i="1" s="1"/>
  <c r="AF5" i="1" s="1"/>
  <c r="U5" i="1"/>
  <c r="T5" i="1"/>
  <c r="BC4" i="1"/>
  <c r="AZ4" i="1"/>
  <c r="AV4" i="1" s="1"/>
  <c r="AH4" i="1"/>
  <c r="AC4" i="1"/>
  <c r="AD4" i="1" s="1"/>
  <c r="AF4" i="1" s="1"/>
  <c r="U4" i="1"/>
  <c r="AI4" i="1" s="1"/>
  <c r="T4" i="1"/>
  <c r="BC3" i="1"/>
  <c r="BE3" i="1" s="1"/>
  <c r="BB3" i="1"/>
  <c r="AV3" i="1"/>
  <c r="AS3" i="1"/>
  <c r="AP3" i="1"/>
  <c r="AN3" i="1"/>
  <c r="AL3" i="1"/>
  <c r="AH3" i="1"/>
  <c r="AI3" i="1" s="1"/>
  <c r="AC3" i="1"/>
  <c r="AD3" i="1" s="1"/>
  <c r="AF3" i="1" s="1"/>
  <c r="U3" i="1"/>
  <c r="T3" i="1"/>
  <c r="BC2" i="1"/>
  <c r="AZ2" i="1"/>
  <c r="AP2" i="1" s="1"/>
  <c r="AH2" i="1"/>
  <c r="AD2" i="1"/>
  <c r="AF2" i="1" s="1"/>
  <c r="AC2" i="1"/>
  <c r="U2" i="1"/>
  <c r="AI2" i="1" s="1"/>
  <c r="T2" i="1"/>
  <c r="AJ4" i="1" l="1"/>
  <c r="AL7" i="1"/>
  <c r="BB7" i="1"/>
  <c r="AL4" i="1"/>
  <c r="AP4" i="1"/>
  <c r="BE6" i="1"/>
  <c r="AN2" i="1"/>
  <c r="AS4" i="1"/>
  <c r="AL5" i="1"/>
  <c r="AL6" i="1"/>
  <c r="AV7" i="1"/>
  <c r="BE4" i="1"/>
  <c r="AJ3" i="1"/>
  <c r="AW5" i="1"/>
  <c r="AW7" i="1"/>
  <c r="AX7" i="1"/>
  <c r="AY7" i="1" s="1"/>
  <c r="BD7" i="1" s="1"/>
  <c r="AI5" i="1"/>
  <c r="AJ5" i="1" s="1"/>
  <c r="AS2" i="1"/>
  <c r="BE2" i="1"/>
  <c r="BE5" i="1"/>
  <c r="AS6" i="1"/>
  <c r="AJ2" i="1"/>
  <c r="AV2" i="1"/>
  <c r="BB2" i="1"/>
  <c r="AW3" i="1"/>
  <c r="AX3" i="1" s="1"/>
  <c r="AY3" i="1" s="1"/>
  <c r="BD3" i="1" s="1"/>
  <c r="AP6" i="1"/>
  <c r="AL2" i="1"/>
  <c r="BB4" i="1"/>
  <c r="AN4" i="1"/>
  <c r="AI6" i="1"/>
  <c r="AJ6" i="1" s="1"/>
  <c r="AV6" i="1"/>
  <c r="BB6" i="1"/>
  <c r="BE7" i="1"/>
  <c r="AW4" i="1" l="1"/>
  <c r="AX4" i="1" s="1"/>
  <c r="AY4" i="1" s="1"/>
  <c r="BD4" i="1" s="1"/>
  <c r="AW2" i="1"/>
  <c r="AX5" i="1"/>
  <c r="AY5" i="1" s="1"/>
  <c r="BD5" i="1" s="1"/>
  <c r="AW6" i="1"/>
  <c r="AX6" i="1" s="1"/>
  <c r="AY6" i="1" s="1"/>
  <c r="BD6" i="1" s="1"/>
  <c r="AX2" i="1"/>
  <c r="AY2" i="1" s="1"/>
  <c r="BD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<sst xmlns="http://schemas.openxmlformats.org/spreadsheetml/2006/main" count="153" uniqueCount="94">
  <si>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</si>
  <si>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</si>
  <si>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</si>
  <si>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</si>
  <si>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</si>
  <si>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</si>
  <si>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</si>
  <si>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</si>
  <si>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</si>
  <si>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</si>
  <si>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</si>
  <si>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</si>
  <si>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</si>
  <si>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</si>
  <si>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</si>
  <si>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</si>
  <si>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</si>
  <si>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</si>
  <si>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</si>
  <si>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</si>
  <si>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</si>
  <si>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</si>
  <si>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</si>
  <si>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</si>
  <si>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</si>
  <si>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</si>
  <si>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</si>
  <si>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</si>
  <si>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</si>
  <si>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</si>
  <si>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</si>
  <si>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</si>
  <si>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</si>
  <si>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</si>
  <si>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</si>
  <si>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</si>
  <si>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</si>
  <si>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</si>
  <si>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</si>
  <si>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</si>
  <si>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</si>
  <si>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</si>
  <si>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</si>
  <si>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</si>
  <si>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</si>
  <si>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</si>
  <si>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</si>
  <si>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</si>
  <si>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</si>
  <si>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</si>
  <si>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</si>
  <si>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</si>
  <si>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</si>
  <si>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</si>
  <si>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</si>
  <si>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</si>
  <si>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</si>
  <si>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Sharper Image</t>
  </si>
  <si>
    <t>Sharper Image Nonheated 5%</t>
  </si>
  <si>
    <t>MATT PAD/TOPPER</t>
  </si>
  <si>
    <t>Zoned quilted circular</t>
  </si>
  <si>
    <t>43%Nylon 57%Polyester Zoned Cooling Mattress pad</t>
    <phoneticPr fontId="9" type="noConversion"/>
  </si>
  <si>
    <t>Zoned Cooling Mpad</t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</si>
  <si>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2</t>
    <phoneticPr fontId="9" type="noConversion"/>
  </si>
  <si>
    <t>TOP: 43%Nylon 57%Poly knit; BOTTOM: 100% polyester; Fill: 100% polyester; SKIRT: 100% polyester</t>
  </si>
  <si>
    <t>39x75+15"</t>
  </si>
  <si>
    <t>multi</t>
  </si>
  <si>
    <t>SI16-0173</t>
    <phoneticPr fontId="2" type="noConversion"/>
  </si>
  <si>
    <t>piece</t>
  </si>
  <si>
    <t>Normal</t>
  </si>
  <si>
    <t>9404.90.9622</t>
  </si>
  <si>
    <t>Royalty</t>
  </si>
  <si>
    <t>Advertising</t>
    <phoneticPr fontId="9" type="noConversion"/>
  </si>
  <si>
    <t>43%Nylon 57%Polyester Zoned Cooling Mattress pad</t>
    <phoneticPr fontId="9" type="noConversion"/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</si>
  <si>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3</t>
  </si>
  <si>
    <t>39x80+15"</t>
  </si>
  <si>
    <t>SI16-0174</t>
  </si>
  <si>
    <t>Advertising</t>
  </si>
  <si>
    <t>43%Nylon 57%Polyester Zoned Cooling Mattress pad</t>
    <phoneticPr fontId="9" type="noConversion"/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</si>
  <si>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4</t>
  </si>
  <si>
    <t>54x75+15"</t>
  </si>
  <si>
    <t>SI16-0175</t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</si>
  <si>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5</t>
  </si>
  <si>
    <t>60x80+15"</t>
  </si>
  <si>
    <t>SI16-0176</t>
  </si>
  <si>
    <t>43%Nylon 57%Polyester Zoned Cooling Mattress pad</t>
    <phoneticPr fontId="9" type="noConversion"/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</si>
  <si>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6</t>
  </si>
  <si>
    <t>78x80+15"</t>
  </si>
  <si>
    <t>SI16-0177</t>
  </si>
  <si>
    <t>9404.40.9022</t>
  </si>
  <si>
    <t>Fabric: 240gsm cooling (43%Nylon 57%Poly) Circular Knit with Anti-Microbial and odor control; Fill:, 3+14+6oz/yd2 Zoned Quilting; Bottom: Polyester Non-Woven with TPU waterproof; 75gsm 15" Polyester Knit Skirt GTF 17" mattresses; Packaging: Wire Rim Bag + Insert, Case Pack 7</t>
  </si>
  <si>
    <t>72x84+15"</t>
  </si>
  <si>
    <t>SI16-0178</t>
  </si>
  <si>
    <t>9404.90.9623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</si>
</sst>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9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8" fillId="7" borderId="1" xfId="2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9" fontId="7" fillId="3" borderId="1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5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9" fontId="0" fillId="8" borderId="1" xfId="4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48105</xdr:colOff>
      <xdr:row>1</xdr:row>
      <xdr:rowOff>113686</xdr:rowOff>
    </xdr:from>
    <xdr:to>
      <xdr:col>2</xdr:col>
      <xdr:colOff>192424</xdr:colOff>
      <xdr:row>1</xdr:row>
      <xdr:rowOff>952710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CA99B8D-74C7-E59F-6CF7-CAA6B20E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80" y="1351936"/>
          <a:ext cx="620569" cy="839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I%20Zoned%20Cooling%20Mpad%20WOD%20commit%20+30tariff%209.1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O costs 7.19.25"/>
      <sheetName val="HG test 9.12.25"/>
      <sheetName val="ValueSelection"/>
      <sheetName val="Data"/>
    </sheetNames>
    <sheetDataSet>
      <sheetData sheetId="0"/>
      <sheetData sheetId="1"/>
      <sheetData sheetId="2">
        <row r="6">
          <cell r="F6">
            <v>8.58</v>
          </cell>
        </row>
        <row r="7">
          <cell r="F7">
            <v>8.6999999999999993</v>
          </cell>
        </row>
        <row r="8">
          <cell r="F8">
            <v>10.41</v>
          </cell>
        </row>
        <row r="9">
          <cell r="F9">
            <v>11.33</v>
          </cell>
        </row>
        <row r="10">
          <cell r="F10">
            <v>13.75</v>
          </cell>
        </row>
        <row r="11">
          <cell r="F11">
            <v>13.75</v>
          </cell>
        </row>
      </sheetData>
      <sheetData sheetId="3">
        <row r="6">
          <cell r="L6">
            <v>16.88</v>
          </cell>
        </row>
        <row r="8">
          <cell r="L8">
            <v>21.25</v>
          </cell>
        </row>
        <row r="9">
          <cell r="K9">
            <v>1200</v>
          </cell>
          <cell r="L9">
            <v>24.06</v>
          </cell>
        </row>
        <row r="10">
          <cell r="K10">
            <v>600</v>
          </cell>
          <cell r="L10">
            <v>29.06</v>
          </cell>
        </row>
        <row r="11">
          <cell r="L11">
            <v>29.06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7"/>
  <sheetViews>
    <sheetView tabSelected="1" zoomScale="99" zoomScaleNormal="99" workbookViewId="0">
      <selection activeCell="J14" sqref="J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2.5703125" style="2" customWidth="1"/>
    <col min="7" max="7" width="9.140625" style="2" customWidth="1"/>
    <col min="8" max="8" width="11" style="2" customWidth="1"/>
    <col min="9" max="9" width="8.42578125" style="2" customWidth="1"/>
    <col min="10" max="10" width="52.42578125" style="2" customWidth="1"/>
    <col min="11" max="11" width="21.5703125" style="3" customWidth="1"/>
    <col min="12" max="12" width="10.42578125" style="2" customWidth="1"/>
    <col min="13" max="14" width="6.140625" style="2" customWidth="1"/>
    <col min="15" max="15" width="12.28515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7.5703125" style="6" customWidth="1"/>
    <col min="47" max="47" width="8.140625" style="10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6" customWidth="1"/>
    <col min="53" max="53" width="9.140625" style="2" customWidth="1"/>
    <col min="54" max="54" width="9.140625" style="11"/>
    <col min="55" max="55" width="9.140625" style="2"/>
    <col min="56" max="57" width="10.42578125" style="6" customWidth="1"/>
    <col min="58" max="16384" width="9.140625" style="2"/>
  </cols>
  <sheetData>
    <row r="1" spans="1:57" ht="68.099999999999994" customHeight="1" x14ac:dyDescent="0.25">
      <c r="A1" s="14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9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6" t="s">
        <v>24</v>
      </c>
      <c r="Z1" s="26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14" t="s">
        <v>30</v>
      </c>
      <c r="AF1" s="31" t="s">
        <v>31</v>
      </c>
      <c r="AG1" s="14" t="s">
        <v>32</v>
      </c>
      <c r="AH1" s="32" t="s">
        <v>33</v>
      </c>
      <c r="AI1" s="33" t="s">
        <v>34</v>
      </c>
      <c r="AJ1" s="31" t="s">
        <v>35</v>
      </c>
      <c r="AK1" s="32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25" t="s">
        <v>42</v>
      </c>
      <c r="AR1" s="32" t="s">
        <v>43</v>
      </c>
      <c r="AS1" s="31" t="s">
        <v>44</v>
      </c>
      <c r="AT1" s="25" t="s">
        <v>45</v>
      </c>
      <c r="AU1" s="32" t="s">
        <v>46</v>
      </c>
      <c r="AV1" s="31" t="s">
        <v>47</v>
      </c>
      <c r="AW1" s="31" t="s">
        <v>48</v>
      </c>
      <c r="AX1" s="34" t="s">
        <v>49</v>
      </c>
      <c r="AY1" s="35" t="s">
        <v>50</v>
      </c>
      <c r="AZ1" s="36" t="s">
        <v>51</v>
      </c>
      <c r="BA1" s="37" t="s">
        <v>52</v>
      </c>
      <c r="BB1" s="38" t="s">
        <v>53</v>
      </c>
      <c r="BC1" s="14" t="s">
        <v>54</v>
      </c>
      <c r="BD1" s="31" t="s">
        <v>55</v>
      </c>
      <c r="BE1" s="31" t="s">
        <v>56</v>
      </c>
    </row>
    <row r="2" spans="1:57" ht="79.5" customHeight="1" x14ac:dyDescent="0.25">
      <c r="A2" s="39">
        <v>1</v>
      </c>
      <c r="B2"/>
      <c r="C2" s="40"/>
      <c r="D2" s="40" t="s">
        <v>57</v>
      </c>
      <c r="E2" s="40" t="s">
        <v>58</v>
      </c>
      <c r="F2" s="40" t="s">
        <v>59</v>
      </c>
      <c r="G2" s="41" t="s">
        <v>60</v>
      </c>
      <c r="H2" s="41" t="s">
        <v>61</v>
      </c>
      <c r="I2" s="41" t="s">
        <v>62</v>
      </c>
      <c r="J2" s="41" t="s">
        <v>63</v>
      </c>
      <c r="K2" s="42" t="s">
        <v>64</v>
      </c>
      <c r="L2" s="40" t="s">
        <v>65</v>
      </c>
      <c r="M2" s="41" t="s">
        <v>66</v>
      </c>
      <c r="N2" s="40"/>
      <c r="O2" s="43" t="s">
        <v>67</v>
      </c>
      <c r="P2" s="40"/>
      <c r="Q2" s="41" t="s">
        <v>68</v>
      </c>
      <c r="R2" s="44"/>
      <c r="S2" s="45">
        <v>8.1</v>
      </c>
      <c r="T2" s="46">
        <f>IF(ISERROR(R2/S2),"",R2/S2)</f>
        <v>0</v>
      </c>
      <c r="U2" s="47">
        <f>'[1]SHO costs 7.19.25'!F6</f>
        <v>8.58</v>
      </c>
      <c r="V2" s="13"/>
      <c r="W2" s="40" t="s">
        <v>69</v>
      </c>
      <c r="X2" s="48">
        <v>49</v>
      </c>
      <c r="Y2" s="48">
        <v>40</v>
      </c>
      <c r="Z2" s="48">
        <v>20</v>
      </c>
      <c r="AA2" s="45">
        <v>6</v>
      </c>
      <c r="AB2" s="49">
        <v>2</v>
      </c>
      <c r="AC2" s="50">
        <f>IF(X2="","",X2*Y2*Z2/1000000)</f>
        <v>3.9199999999999999E-2</v>
      </c>
      <c r="AD2" s="51">
        <f>IF(AB2="","",65/AC2*AB2)</f>
        <v>3316.3265306122448</v>
      </c>
      <c r="AE2" s="52">
        <v>3300</v>
      </c>
      <c r="AF2" s="53">
        <f>IF(ISERROR(AE2/AD2),"",AE2/AD2)</f>
        <v>0.99507692307692308</v>
      </c>
      <c r="AG2" s="40" t="s">
        <v>70</v>
      </c>
      <c r="AH2" s="54">
        <f>7.3%+30%</f>
        <v>0.373</v>
      </c>
      <c r="AI2" s="53">
        <f>IF(ISERROR(U2*AH2),"",U2*AH2)</f>
        <v>3.2003400000000002</v>
      </c>
      <c r="AJ2" s="53">
        <f t="shared" ref="AJ2:AJ7" si="0">IF(ISERROR(U2+AF2+AI2),"",U2+AF2+AI2)</f>
        <v>12.775416923076923</v>
      </c>
      <c r="AK2" s="55">
        <v>0.01</v>
      </c>
      <c r="AL2" s="53">
        <f t="shared" ref="AL2:AL7" si="1">IF(ISERROR(AZ2*AK2),"",AZ2*AK2)</f>
        <v>0.16880000000000001</v>
      </c>
      <c r="AM2" s="55">
        <v>0</v>
      </c>
      <c r="AN2" s="53">
        <f t="shared" ref="AN2:AN7" si="2">IF(ISERROR(AZ2*AM2),"",AZ2*AM2)</f>
        <v>0</v>
      </c>
      <c r="AO2" s="55">
        <v>0.08</v>
      </c>
      <c r="AP2" s="53">
        <f t="shared" ref="AP2:AP7" si="3">IF(ISERROR(AZ2*AO2),"",AZ2*AO2)</f>
        <v>1.3504</v>
      </c>
      <c r="AQ2" s="41" t="s">
        <v>71</v>
      </c>
      <c r="AR2" s="55">
        <v>0.05</v>
      </c>
      <c r="AS2" s="53">
        <f t="shared" ref="AS2:AS7" si="4">IF(ISERROR(AZ2*AR2),"",AZ2*AR2)</f>
        <v>0.84399999999999997</v>
      </c>
      <c r="AT2" s="41" t="s">
        <v>72</v>
      </c>
      <c r="AU2" s="55">
        <v>0.01</v>
      </c>
      <c r="AV2" s="56">
        <f t="shared" ref="AV2:AV7" si="5">IF(ISERROR(AZ2*AU2),"",AZ2*AU2)</f>
        <v>0.16880000000000001</v>
      </c>
      <c r="AW2" s="53">
        <f>IF(ISERROR(AL2+AN2+AP2+AS2+AV2),"",AL2+AN2+AP2+AS2+AV2)</f>
        <v>2.532</v>
      </c>
      <c r="AX2" s="53">
        <f t="shared" ref="AX2:AX7" si="6">IF(ISERROR(AJ2+AW2),"",AJ2+AW2)</f>
        <v>15.307416923076923</v>
      </c>
      <c r="AY2" s="57">
        <f t="shared" ref="AY2:AY7" si="7">IF(ISERROR((AZ2-AX2)/AZ2),"",(AZ2-AX2)/AZ2)</f>
        <v>9.3162504557054257E-2</v>
      </c>
      <c r="AZ2" s="58">
        <f>'[1]HG test 9.12.25'!L6</f>
        <v>16.88</v>
      </c>
      <c r="BA2" s="13">
        <v>34.99</v>
      </c>
      <c r="BB2" s="59">
        <f>IF(ISERROR((BA2-AZ2)/BA2),"",(BA2-AZ2)/BA2)</f>
        <v>0.51757645041440414</v>
      </c>
      <c r="BC2" s="12">
        <f>'[1]HG test 9.12.25'!K6</f>
        <v>0</v>
      </c>
      <c r="BD2" s="53">
        <f t="shared" ref="BD2:BD7" si="8">IF(ISERROR(AY2*BC2),"",AX2*BC2)</f>
        <v>0</v>
      </c>
      <c r="BE2" s="53">
        <f>IF(ISERROR(AZ2*BC2),"",AZ2*BC2)</f>
        <v>0</v>
      </c>
    </row>
    <row r="3" spans="1:57" ht="79.5" customHeight="1" x14ac:dyDescent="0.25">
      <c r="A3" s="39">
        <v>2</v>
      </c>
      <c r="B3" s="40"/>
      <c r="C3" s="40"/>
      <c r="D3" s="40" t="s">
        <v>57</v>
      </c>
      <c r="E3" s="40" t="s">
        <v>58</v>
      </c>
      <c r="F3" s="40" t="s">
        <v>59</v>
      </c>
      <c r="G3" s="41" t="s">
        <v>60</v>
      </c>
      <c r="H3" s="41" t="s">
        <v>73</v>
      </c>
      <c r="I3" s="41" t="s">
        <v>62</v>
      </c>
      <c r="J3" s="41" t="s">
        <v>74</v>
      </c>
      <c r="K3" s="42" t="s">
        <v>64</v>
      </c>
      <c r="L3" s="40" t="s">
        <v>75</v>
      </c>
      <c r="M3" s="41" t="s">
        <v>66</v>
      </c>
      <c r="N3" s="40"/>
      <c r="O3" s="43" t="s">
        <v>76</v>
      </c>
      <c r="P3" s="40"/>
      <c r="Q3" s="41" t="s">
        <v>68</v>
      </c>
      <c r="R3" s="44"/>
      <c r="S3" s="45">
        <v>8.1</v>
      </c>
      <c r="T3" s="46">
        <f t="shared" ref="T3:T7" si="9">IF(ISERROR(R3/S3),"",R3/S3)</f>
        <v>0</v>
      </c>
      <c r="U3" s="47">
        <f>'[1]SHO costs 7.19.25'!F7</f>
        <v>8.6999999999999993</v>
      </c>
      <c r="V3" s="13"/>
      <c r="W3" s="40" t="s">
        <v>69</v>
      </c>
      <c r="X3" s="48">
        <v>49</v>
      </c>
      <c r="Y3" s="48">
        <v>40</v>
      </c>
      <c r="Z3" s="48">
        <v>20</v>
      </c>
      <c r="AA3" s="45">
        <v>6</v>
      </c>
      <c r="AB3" s="12">
        <v>2</v>
      </c>
      <c r="AC3" s="50">
        <f t="shared" ref="AC3:AC7" si="10">IF(X3="","",X3*Y3*Z3/1000000)</f>
        <v>3.9199999999999999E-2</v>
      </c>
      <c r="AD3" s="51">
        <f t="shared" ref="AD3:AD7" si="11">IF(AB3="","",65/AC3*AB3)</f>
        <v>3316.3265306122448</v>
      </c>
      <c r="AE3" s="52">
        <v>3300</v>
      </c>
      <c r="AF3" s="53">
        <f t="shared" ref="AF3:AF7" si="12">IF(ISERROR(AE3/AD3),"",AE3/AD3)</f>
        <v>0.99507692307692308</v>
      </c>
      <c r="AG3" s="40" t="s">
        <v>70</v>
      </c>
      <c r="AH3" s="54">
        <f t="shared" ref="AH3:AH7" si="13">7.3%+30%</f>
        <v>0.373</v>
      </c>
      <c r="AI3" s="53">
        <f>IF(ISERROR(U3*AH3),"",U3*AH3)</f>
        <v>3.2450999999999999</v>
      </c>
      <c r="AJ3" s="53">
        <f t="shared" si="0"/>
        <v>12.940176923076923</v>
      </c>
      <c r="AK3" s="55">
        <v>0.01</v>
      </c>
      <c r="AL3" s="53">
        <f t="shared" si="1"/>
        <v>0.18</v>
      </c>
      <c r="AM3" s="55">
        <v>0</v>
      </c>
      <c r="AN3" s="53">
        <f t="shared" si="2"/>
        <v>0</v>
      </c>
      <c r="AO3" s="55">
        <v>0.08</v>
      </c>
      <c r="AP3" s="53">
        <f t="shared" si="3"/>
        <v>1.44</v>
      </c>
      <c r="AQ3" s="41" t="s">
        <v>71</v>
      </c>
      <c r="AR3" s="55">
        <v>0.05</v>
      </c>
      <c r="AS3" s="53">
        <f t="shared" si="4"/>
        <v>0.9</v>
      </c>
      <c r="AT3" s="41" t="s">
        <v>77</v>
      </c>
      <c r="AU3" s="55">
        <v>0.01</v>
      </c>
      <c r="AV3" s="56">
        <f t="shared" si="5"/>
        <v>0.18</v>
      </c>
      <c r="AW3" s="53">
        <f t="shared" ref="AW3:AW7" si="14">IF(ISERROR(AL3+AN3+AP3+AS3+AV3),"",AL3+AN3+AP3+AS3+AV3)</f>
        <v>2.7</v>
      </c>
      <c r="AX3" s="53">
        <f t="shared" si="6"/>
        <v>15.640176923076922</v>
      </c>
      <c r="AY3" s="57">
        <f t="shared" si="7"/>
        <v>0.13110128205128213</v>
      </c>
      <c r="AZ3" s="58">
        <v>18</v>
      </c>
      <c r="BA3" s="13">
        <v>39.99</v>
      </c>
      <c r="BB3" s="59">
        <f t="shared" ref="BB3:BB7" si="15">IF(ISERROR((BA3-AZ3)/BA3),"",(BA3-AZ3)/BA3)</f>
        <v>0.54988747186796705</v>
      </c>
      <c r="BC3" s="12">
        <f>'[1]HG test 9.12.25'!K7</f>
        <v>0</v>
      </c>
      <c r="BD3" s="53">
        <f t="shared" si="8"/>
        <v>0</v>
      </c>
      <c r="BE3" s="53">
        <f t="shared" ref="BE3:BE7" si="16">IF(ISERROR(AZ3*BC3),"",AZ3*BC3)</f>
        <v>0</v>
      </c>
    </row>
    <row r="4" spans="1:57" ht="79.5" customHeight="1" x14ac:dyDescent="0.25">
      <c r="A4" s="39">
        <v>3</v>
      </c>
      <c r="B4" s="40"/>
      <c r="C4" s="40"/>
      <c r="D4" s="40" t="s">
        <v>57</v>
      </c>
      <c r="E4" s="40" t="s">
        <v>58</v>
      </c>
      <c r="F4" s="40" t="s">
        <v>59</v>
      </c>
      <c r="G4" s="41" t="s">
        <v>60</v>
      </c>
      <c r="H4" s="41" t="s">
        <v>78</v>
      </c>
      <c r="I4" s="41" t="s">
        <v>62</v>
      </c>
      <c r="J4" s="41" t="s">
        <v>79</v>
      </c>
      <c r="K4" s="42" t="s">
        <v>64</v>
      </c>
      <c r="L4" s="40" t="s">
        <v>80</v>
      </c>
      <c r="M4" s="41" t="s">
        <v>66</v>
      </c>
      <c r="N4" s="40"/>
      <c r="O4" s="43" t="s">
        <v>81</v>
      </c>
      <c r="P4" s="40"/>
      <c r="Q4" s="41" t="s">
        <v>68</v>
      </c>
      <c r="R4" s="44"/>
      <c r="S4" s="45">
        <v>8.1</v>
      </c>
      <c r="T4" s="46">
        <f t="shared" si="9"/>
        <v>0</v>
      </c>
      <c r="U4" s="47">
        <f>'[1]SHO costs 7.19.25'!F8</f>
        <v>10.41</v>
      </c>
      <c r="V4" s="13"/>
      <c r="W4" s="40" t="s">
        <v>69</v>
      </c>
      <c r="X4" s="48">
        <v>49</v>
      </c>
      <c r="Y4" s="48">
        <v>40</v>
      </c>
      <c r="Z4" s="48">
        <v>28</v>
      </c>
      <c r="AA4" s="45">
        <v>6</v>
      </c>
      <c r="AB4" s="49">
        <v>2</v>
      </c>
      <c r="AC4" s="50">
        <f t="shared" si="10"/>
        <v>5.4879999999999998E-2</v>
      </c>
      <c r="AD4" s="51">
        <f t="shared" si="11"/>
        <v>2368.8046647230321</v>
      </c>
      <c r="AE4" s="52">
        <v>3300</v>
      </c>
      <c r="AF4" s="53">
        <f t="shared" si="12"/>
        <v>1.3931076923076922</v>
      </c>
      <c r="AG4" s="40" t="s">
        <v>70</v>
      </c>
      <c r="AH4" s="54">
        <f t="shared" si="13"/>
        <v>0.373</v>
      </c>
      <c r="AI4" s="53">
        <f t="shared" ref="AI4:AI7" si="17">IF(ISERROR(U4*AH4),"",U4*AH4)</f>
        <v>3.88293</v>
      </c>
      <c r="AJ4" s="53">
        <f t="shared" si="0"/>
        <v>15.686037692307693</v>
      </c>
      <c r="AK4" s="55">
        <v>0.01</v>
      </c>
      <c r="AL4" s="53">
        <f t="shared" si="1"/>
        <v>0.21249999999999999</v>
      </c>
      <c r="AM4" s="55">
        <v>0</v>
      </c>
      <c r="AN4" s="53">
        <f t="shared" si="2"/>
        <v>0</v>
      </c>
      <c r="AO4" s="55">
        <v>0.08</v>
      </c>
      <c r="AP4" s="53">
        <f t="shared" si="3"/>
        <v>1.7</v>
      </c>
      <c r="AQ4" s="41" t="s">
        <v>71</v>
      </c>
      <c r="AR4" s="55">
        <v>0.05</v>
      </c>
      <c r="AS4" s="53">
        <f t="shared" si="4"/>
        <v>1.0625</v>
      </c>
      <c r="AT4" s="41" t="s">
        <v>77</v>
      </c>
      <c r="AU4" s="55">
        <v>0.01</v>
      </c>
      <c r="AV4" s="56">
        <f t="shared" si="5"/>
        <v>0.21249999999999999</v>
      </c>
      <c r="AW4" s="53">
        <f t="shared" si="14"/>
        <v>3.1874999999999996</v>
      </c>
      <c r="AX4" s="53">
        <f t="shared" si="6"/>
        <v>18.873537692307693</v>
      </c>
      <c r="AY4" s="57">
        <f t="shared" si="7"/>
        <v>0.11183352036199093</v>
      </c>
      <c r="AZ4" s="58">
        <f>'[1]HG test 9.12.25'!L8</f>
        <v>21.25</v>
      </c>
      <c r="BA4" s="13">
        <v>39.99</v>
      </c>
      <c r="BB4" s="59">
        <f t="shared" si="15"/>
        <v>0.46861715428857215</v>
      </c>
      <c r="BC4" s="12">
        <f>'[1]HG test 9.12.25'!K8</f>
        <v>0</v>
      </c>
      <c r="BD4" s="53">
        <f t="shared" si="8"/>
        <v>0</v>
      </c>
      <c r="BE4" s="53">
        <f t="shared" si="16"/>
        <v>0</v>
      </c>
    </row>
    <row r="5" spans="1:57" ht="79.5" customHeight="1" x14ac:dyDescent="0.25">
      <c r="A5" s="39">
        <v>4</v>
      </c>
      <c r="B5" s="40"/>
      <c r="C5" s="40"/>
      <c r="D5" s="40" t="s">
        <v>57</v>
      </c>
      <c r="E5" s="40" t="s">
        <v>58</v>
      </c>
      <c r="F5" s="40" t="s">
        <v>59</v>
      </c>
      <c r="G5" s="41" t="s">
        <v>60</v>
      </c>
      <c r="H5" s="41" t="s">
        <v>73</v>
      </c>
      <c r="I5" s="41" t="s">
        <v>62</v>
      </c>
      <c r="J5" s="41" t="s">
        <v>82</v>
      </c>
      <c r="K5" s="42" t="s">
        <v>64</v>
      </c>
      <c r="L5" s="40" t="s">
        <v>83</v>
      </c>
      <c r="M5" s="41" t="s">
        <v>66</v>
      </c>
      <c r="N5" s="40"/>
      <c r="O5" s="43" t="s">
        <v>84</v>
      </c>
      <c r="P5" s="40"/>
      <c r="Q5" s="41" t="s">
        <v>68</v>
      </c>
      <c r="R5" s="44"/>
      <c r="S5" s="45">
        <v>8.1</v>
      </c>
      <c r="T5" s="46">
        <f t="shared" si="9"/>
        <v>0</v>
      </c>
      <c r="U5" s="47">
        <f>'[1]SHO costs 7.19.25'!F9</f>
        <v>11.33</v>
      </c>
      <c r="V5" s="13"/>
      <c r="W5" s="40" t="s">
        <v>69</v>
      </c>
      <c r="X5" s="48">
        <v>49</v>
      </c>
      <c r="Y5" s="48">
        <v>40</v>
      </c>
      <c r="Z5" s="48">
        <v>34</v>
      </c>
      <c r="AA5" s="45">
        <v>6</v>
      </c>
      <c r="AB5" s="12">
        <v>2</v>
      </c>
      <c r="AC5" s="50">
        <f t="shared" si="10"/>
        <v>6.6640000000000005E-2</v>
      </c>
      <c r="AD5" s="51">
        <f t="shared" si="11"/>
        <v>1950.7803121248498</v>
      </c>
      <c r="AE5" s="52">
        <v>3300</v>
      </c>
      <c r="AF5" s="53">
        <f t="shared" si="12"/>
        <v>1.6916307692307693</v>
      </c>
      <c r="AG5" s="40" t="s">
        <v>70</v>
      </c>
      <c r="AH5" s="54">
        <f t="shared" si="13"/>
        <v>0.373</v>
      </c>
      <c r="AI5" s="53">
        <f t="shared" si="17"/>
        <v>4.2260900000000001</v>
      </c>
      <c r="AJ5" s="53">
        <f t="shared" si="0"/>
        <v>17.247720769230771</v>
      </c>
      <c r="AK5" s="55">
        <v>0.01</v>
      </c>
      <c r="AL5" s="53">
        <f t="shared" si="1"/>
        <v>0.24059999999999998</v>
      </c>
      <c r="AM5" s="55">
        <v>0</v>
      </c>
      <c r="AN5" s="53">
        <f t="shared" si="2"/>
        <v>0</v>
      </c>
      <c r="AO5" s="55">
        <v>0.08</v>
      </c>
      <c r="AP5" s="53">
        <f t="shared" si="3"/>
        <v>1.9247999999999998</v>
      </c>
      <c r="AQ5" s="41" t="s">
        <v>71</v>
      </c>
      <c r="AR5" s="55">
        <v>0.05</v>
      </c>
      <c r="AS5" s="53">
        <f t="shared" si="4"/>
        <v>1.2030000000000001</v>
      </c>
      <c r="AT5" s="41" t="s">
        <v>77</v>
      </c>
      <c r="AU5" s="55">
        <v>0.01</v>
      </c>
      <c r="AV5" s="56">
        <f t="shared" si="5"/>
        <v>0.24059999999999998</v>
      </c>
      <c r="AW5" s="53">
        <f t="shared" si="14"/>
        <v>3.6090000000000004</v>
      </c>
      <c r="AX5" s="53">
        <f t="shared" si="6"/>
        <v>20.856720769230773</v>
      </c>
      <c r="AY5" s="57">
        <f t="shared" si="7"/>
        <v>0.13313712513587808</v>
      </c>
      <c r="AZ5" s="58">
        <f>'[1]HG test 9.12.25'!L9</f>
        <v>24.06</v>
      </c>
      <c r="BA5" s="13">
        <v>44.99</v>
      </c>
      <c r="BB5" s="59">
        <f t="shared" si="15"/>
        <v>0.46521449210935767</v>
      </c>
      <c r="BC5" s="12">
        <f>'[1]HG test 9.12.25'!K9</f>
        <v>1200</v>
      </c>
      <c r="BD5" s="53">
        <f t="shared" si="8"/>
        <v>25028.064923076927</v>
      </c>
      <c r="BE5" s="53">
        <f t="shared" si="16"/>
        <v>28872</v>
      </c>
    </row>
    <row r="6" spans="1:57" ht="79.5" customHeight="1" x14ac:dyDescent="0.25">
      <c r="A6" s="39">
        <v>5</v>
      </c>
      <c r="B6" s="40"/>
      <c r="C6" s="40"/>
      <c r="D6" s="40" t="s">
        <v>57</v>
      </c>
      <c r="E6" s="40" t="s">
        <v>58</v>
      </c>
      <c r="F6" s="40" t="s">
        <v>59</v>
      </c>
      <c r="G6" s="41" t="s">
        <v>60</v>
      </c>
      <c r="H6" s="41" t="s">
        <v>85</v>
      </c>
      <c r="I6" s="41" t="s">
        <v>62</v>
      </c>
      <c r="J6" s="41" t="s">
        <v>86</v>
      </c>
      <c r="K6" s="42" t="s">
        <v>64</v>
      </c>
      <c r="L6" s="40" t="s">
        <v>87</v>
      </c>
      <c r="M6" s="41" t="s">
        <v>66</v>
      </c>
      <c r="N6" s="40"/>
      <c r="O6" s="43" t="s">
        <v>88</v>
      </c>
      <c r="P6" s="40"/>
      <c r="Q6" s="41" t="s">
        <v>68</v>
      </c>
      <c r="R6" s="44"/>
      <c r="S6" s="45">
        <v>8.1</v>
      </c>
      <c r="T6" s="46">
        <f t="shared" si="9"/>
        <v>0</v>
      </c>
      <c r="U6" s="47">
        <f>'[1]SHO costs 7.19.25'!F10</f>
        <v>13.75</v>
      </c>
      <c r="V6" s="13"/>
      <c r="W6" s="40" t="s">
        <v>69</v>
      </c>
      <c r="X6" s="48">
        <v>49</v>
      </c>
      <c r="Y6" s="48">
        <v>40</v>
      </c>
      <c r="Z6" s="48">
        <v>44</v>
      </c>
      <c r="AA6" s="45">
        <v>6</v>
      </c>
      <c r="AB6" s="49">
        <v>2</v>
      </c>
      <c r="AC6" s="50">
        <f t="shared" si="10"/>
        <v>8.6239999999999997E-2</v>
      </c>
      <c r="AD6" s="51">
        <f t="shared" si="11"/>
        <v>1507.4211502782932</v>
      </c>
      <c r="AE6" s="52">
        <v>3300</v>
      </c>
      <c r="AF6" s="53">
        <f t="shared" si="12"/>
        <v>2.1891692307692305</v>
      </c>
      <c r="AG6" s="40" t="s">
        <v>89</v>
      </c>
      <c r="AH6" s="54">
        <f t="shared" si="13"/>
        <v>0.373</v>
      </c>
      <c r="AI6" s="53">
        <f t="shared" si="17"/>
        <v>5.1287500000000001</v>
      </c>
      <c r="AJ6" s="53">
        <f t="shared" si="0"/>
        <v>21.067919230769231</v>
      </c>
      <c r="AK6" s="55">
        <v>0.01</v>
      </c>
      <c r="AL6" s="53">
        <f t="shared" si="1"/>
        <v>0.29059999999999997</v>
      </c>
      <c r="AM6" s="55">
        <v>0</v>
      </c>
      <c r="AN6" s="53">
        <f t="shared" si="2"/>
        <v>0</v>
      </c>
      <c r="AO6" s="55">
        <v>0.08</v>
      </c>
      <c r="AP6" s="53">
        <f t="shared" si="3"/>
        <v>2.3247999999999998</v>
      </c>
      <c r="AQ6" s="41" t="s">
        <v>71</v>
      </c>
      <c r="AR6" s="55">
        <v>0.05</v>
      </c>
      <c r="AS6" s="53">
        <f t="shared" si="4"/>
        <v>1.4530000000000001</v>
      </c>
      <c r="AT6" s="41" t="s">
        <v>77</v>
      </c>
      <c r="AU6" s="55">
        <v>0.01</v>
      </c>
      <c r="AV6" s="56">
        <f t="shared" si="5"/>
        <v>0.29059999999999997</v>
      </c>
      <c r="AW6" s="53">
        <f t="shared" si="14"/>
        <v>4.359</v>
      </c>
      <c r="AX6" s="53">
        <f t="shared" si="6"/>
        <v>25.426919230769229</v>
      </c>
      <c r="AY6" s="57">
        <f t="shared" si="7"/>
        <v>0.1250199851765578</v>
      </c>
      <c r="AZ6" s="58">
        <f>'[1]HG test 9.12.25'!L10</f>
        <v>29.06</v>
      </c>
      <c r="BA6" s="13">
        <v>54.99</v>
      </c>
      <c r="BB6" s="59">
        <f t="shared" si="15"/>
        <v>0.47154028005091841</v>
      </c>
      <c r="BC6" s="12">
        <f>'[1]HG test 9.12.25'!K10</f>
        <v>600</v>
      </c>
      <c r="BD6" s="53">
        <f t="shared" si="8"/>
        <v>15256.151538461538</v>
      </c>
      <c r="BE6" s="53">
        <f t="shared" si="16"/>
        <v>17436</v>
      </c>
    </row>
    <row r="7" spans="1:57" ht="79.5" customHeight="1" x14ac:dyDescent="0.25">
      <c r="A7" s="39">
        <v>6</v>
      </c>
      <c r="B7" s="40"/>
      <c r="C7" s="40"/>
      <c r="D7" s="40" t="s">
        <v>57</v>
      </c>
      <c r="E7" s="40" t="s">
        <v>58</v>
      </c>
      <c r="F7" s="40" t="s">
        <v>59</v>
      </c>
      <c r="G7" s="41" t="s">
        <v>60</v>
      </c>
      <c r="H7" s="41" t="s">
        <v>73</v>
      </c>
      <c r="I7" s="41" t="s">
        <v>62</v>
      </c>
      <c r="J7" s="41" t="s">
        <v>90</v>
      </c>
      <c r="K7" s="42" t="s">
        <v>64</v>
      </c>
      <c r="L7" s="40" t="s">
        <v>91</v>
      </c>
      <c r="M7" s="41" t="s">
        <v>66</v>
      </c>
      <c r="N7" s="40"/>
      <c r="O7" s="43" t="s">
        <v>92</v>
      </c>
      <c r="P7" s="40"/>
      <c r="Q7" s="41" t="s">
        <v>68</v>
      </c>
      <c r="R7" s="44"/>
      <c r="S7" s="45">
        <v>8.1</v>
      </c>
      <c r="T7" s="46">
        <f t="shared" si="9"/>
        <v>0</v>
      </c>
      <c r="U7" s="47">
        <f>'[1]SHO costs 7.19.25'!F11</f>
        <v>13.75</v>
      </c>
      <c r="V7" s="13"/>
      <c r="W7" s="40" t="s">
        <v>69</v>
      </c>
      <c r="X7" s="48">
        <v>49</v>
      </c>
      <c r="Y7" s="48">
        <v>40</v>
      </c>
      <c r="Z7" s="48">
        <v>44</v>
      </c>
      <c r="AA7" s="45">
        <v>6</v>
      </c>
      <c r="AB7" s="12">
        <v>2</v>
      </c>
      <c r="AC7" s="50">
        <f t="shared" si="10"/>
        <v>8.6239999999999997E-2</v>
      </c>
      <c r="AD7" s="51">
        <f t="shared" si="11"/>
        <v>1507.4211502782932</v>
      </c>
      <c r="AE7" s="52">
        <v>3300</v>
      </c>
      <c r="AF7" s="53">
        <f t="shared" si="12"/>
        <v>2.1891692307692305</v>
      </c>
      <c r="AG7" s="40" t="s">
        <v>93</v>
      </c>
      <c r="AH7" s="54">
        <f t="shared" si="13"/>
        <v>0.373</v>
      </c>
      <c r="AI7" s="53">
        <f t="shared" si="17"/>
        <v>5.1287500000000001</v>
      </c>
      <c r="AJ7" s="53">
        <f t="shared" si="0"/>
        <v>21.067919230769231</v>
      </c>
      <c r="AK7" s="55">
        <v>0.01</v>
      </c>
      <c r="AL7" s="53">
        <f t="shared" si="1"/>
        <v>0.29059999999999997</v>
      </c>
      <c r="AM7" s="55">
        <v>0</v>
      </c>
      <c r="AN7" s="53">
        <f t="shared" si="2"/>
        <v>0</v>
      </c>
      <c r="AO7" s="55">
        <v>0.08</v>
      </c>
      <c r="AP7" s="53">
        <f t="shared" si="3"/>
        <v>2.3247999999999998</v>
      </c>
      <c r="AQ7" s="41" t="s">
        <v>71</v>
      </c>
      <c r="AR7" s="55">
        <v>0.05</v>
      </c>
      <c r="AS7" s="53">
        <f t="shared" si="4"/>
        <v>1.4530000000000001</v>
      </c>
      <c r="AT7" s="41" t="s">
        <v>77</v>
      </c>
      <c r="AU7" s="55">
        <v>0.01</v>
      </c>
      <c r="AV7" s="56">
        <f t="shared" si="5"/>
        <v>0.29059999999999997</v>
      </c>
      <c r="AW7" s="53">
        <f t="shared" si="14"/>
        <v>4.359</v>
      </c>
      <c r="AX7" s="53">
        <f t="shared" si="6"/>
        <v>25.426919230769229</v>
      </c>
      <c r="AY7" s="57">
        <f t="shared" si="7"/>
        <v>0.1250199851765578</v>
      </c>
      <c r="AZ7" s="58">
        <f>'[1]HG test 9.12.25'!L11</f>
        <v>29.06</v>
      </c>
      <c r="BA7" s="13">
        <v>54.99</v>
      </c>
      <c r="BB7" s="59">
        <f t="shared" si="15"/>
        <v>0.47154028005091841</v>
      </c>
      <c r="BC7" s="12">
        <f>'[1]HG test 9.12.25'!K11</f>
        <v>0</v>
      </c>
      <c r="BD7" s="53">
        <f t="shared" si="8"/>
        <v>0</v>
      </c>
      <c r="BE7" s="53">
        <f t="shared" si="16"/>
        <v>0</v>
      </c>
    </row>
  </sheetData>
  <sheetProtection insertRows="0" deleteRows="0" sort="0"/>
  <protectedRanges>
    <protectedRange sqref="L8:AZ248 BA2:BC7 A2:J248 L2:N7 P2:AT7 AW2:AY7" name="Range1"/>
    <protectedRange sqref="AV2:AV7" name="Range1_1"/>
    <protectedRange sqref="K2:K251" name="Range1_1_1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F2:F7</xm:sqref>
        </x14:dataValidation>
        <x14:dataValidation type="list" allowBlank="1" showInputMessage="1" showErrorMessage="1">
          <x14:formula1>
            <xm:f>[1]ValueSelection!#REF!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W2:W7</xm:sqref>
        </x14:dataValidation>
        <x14:dataValidation type="list" allowBlank="1" showInputMessage="1" showErrorMessage="1">
          <x14:formula1>
            <xm:f>[1]ValueSelection!#REF!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2025-09-15T06:57:26Z</dcterms:created>
  <dcterms:modified xsi:type="dcterms:W3CDTF">2025-09-15T06:58:01Z</dcterms:modified>
</cp:coreProperties>
</file>