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23667AAF-947A-4893-80C7-4947D7D87CCF}" xr6:coauthVersionLast="47" xr6:coauthVersionMax="47" xr10:uidLastSave="{00000000-0000-0000-0000-000000000000}"/>
  <bookViews>
    <workbookView xWindow="-110" yWindow="-110" windowWidth="19420" windowHeight="10300" xr2:uid="{8363D3AD-2699-4166-896F-EE67945E9A49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2" i="1" l="1"/>
  <c r="BV2" i="1"/>
  <c r="BS2" i="1"/>
  <c r="BP2" i="1"/>
  <c r="BM2" i="1"/>
  <c r="BK2" i="1"/>
  <c r="BI2" i="1"/>
  <c r="BG2" i="1"/>
  <c r="BD2" i="1"/>
  <c r="AU2" i="1"/>
  <c r="AP2" i="1"/>
  <c r="AO2" i="1"/>
  <c r="AN2" i="1"/>
  <c r="AM2" i="1"/>
  <c r="AL2" i="1"/>
  <c r="AB2" i="1"/>
  <c r="U2" i="1"/>
  <c r="AR2" i="1" l="1"/>
  <c r="AT2" i="1" s="1"/>
  <c r="BA2" i="1" s="1"/>
  <c r="BE2" i="1" s="1"/>
  <c r="BW2" i="1"/>
  <c r="BX2" i="1" l="1"/>
  <c r="BY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R1" authorId="0" shapeId="0" xr:uid="{F2304D01-8FD4-428F-9599-D13AAB3C45B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T1" authorId="0" shapeId="0" xr:uid="{5506DE5D-B52A-4999-A7DA-97CF36D57731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A1" authorId="0" shapeId="0" xr:uid="{DB541A02-6F08-451D-89E6-CE0D021CC84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D1" authorId="0" shapeId="0" xr:uid="{C07DB14D-90B1-4472-B847-141B4EC7D936}">
      <text>
        <r>
          <rPr>
            <sz val="11"/>
            <rFont val="Calibri"/>
            <family val="2"/>
          </rPr>
          <t>[JLA DI Price]*[Duty Rate]</t>
        </r>
      </text>
    </comment>
    <comment ref="BE1" authorId="0" shapeId="0" xr:uid="{93AFF600-E82D-418F-BDA4-77FC99EB7A2F}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G1" authorId="0" shapeId="0" xr:uid="{66A09E6E-8D4F-494A-A38B-2787AC2AC96E}">
      <text>
        <r>
          <rPr>
            <sz val="11"/>
            <rFont val="Calibri"/>
            <family val="2"/>
          </rPr>
          <t>[JLA POE Price]*[DA %]</t>
        </r>
      </text>
    </comment>
    <comment ref="BI1" authorId="0" shapeId="0" xr:uid="{DD00E8B0-AAE5-4927-BFEA-7E3DBA0CC955}">
      <text>
        <r>
          <rPr>
            <sz val="11"/>
            <rFont val="Calibri"/>
            <family val="2"/>
          </rPr>
          <t>[JLA POE Price]*[Royalty %]</t>
        </r>
      </text>
    </comment>
    <comment ref="BK1" authorId="0" shapeId="0" xr:uid="{1E0FE0F4-B343-46E7-91B4-A8BD19F1CB10}">
      <text>
        <r>
          <rPr>
            <sz val="11"/>
            <rFont val="Calibri"/>
            <family val="2"/>
          </rPr>
          <t>[JLA POE Price]*[General Load %]</t>
        </r>
      </text>
    </comment>
    <comment ref="BM1" authorId="0" shapeId="0" xr:uid="{3345FA7B-B96D-4A6B-998D-466AD0E621F1}">
      <text>
        <r>
          <rPr>
            <sz val="11"/>
            <rFont val="Calibri"/>
            <family val="2"/>
          </rPr>
          <t>[JLA POE Price]*[Rebate %]</t>
        </r>
      </text>
    </comment>
    <comment ref="BP1" authorId="0" shapeId="0" xr:uid="{3EEB2C2C-3FA3-4F67-9710-38E9ECD77C5B}">
      <text>
        <r>
          <rPr>
            <sz val="11"/>
            <rFont val="Calibri"/>
            <family val="2"/>
          </rPr>
          <t>[JLA POE Price]*[Load 1 %]</t>
        </r>
      </text>
    </comment>
    <comment ref="BS1" authorId="0" shapeId="0" xr:uid="{B01FDB5F-DC7D-4FCA-B9E3-C09E3C02E577}">
      <text>
        <r>
          <rPr>
            <sz val="11"/>
            <rFont val="Calibri"/>
            <family val="2"/>
          </rPr>
          <t>[JLA POE Price]*[Load 2 %]</t>
        </r>
      </text>
    </comment>
    <comment ref="BV1" authorId="0" shapeId="0" xr:uid="{61BD3E71-20D1-46A9-927E-963E4C519F69}">
      <text>
        <r>
          <rPr>
            <sz val="11"/>
            <rFont val="Calibri"/>
            <family val="2"/>
          </rPr>
          <t>[JLA POE Price]*[Load 3 %]</t>
        </r>
      </text>
    </comment>
    <comment ref="BW1" authorId="0" shapeId="0" xr:uid="{BE42882C-0F1C-4DC2-A634-F3575E28745D}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BX1" authorId="0" shapeId="0" xr:uid="{4DF3FE04-A137-4AE6-86B0-F3A4D00AE981}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BY1" authorId="0" shapeId="0" xr:uid="{75E66E8D-1BE1-4B7D-9CC6-BE462288CC8F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B1" authorId="0" shapeId="0" xr:uid="{4329397D-665D-4AF9-857C-91FA63644D8E}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<sst xmlns="http://schemas.openxmlformats.org/spreadsheetml/2006/main" count="102" uniqueCount="99">
  <si>
    <t>Trim</t>
  </si>
  <si>
    <t>Line No.</t>
  </si>
  <si>
    <t>Photo</t>
  </si>
  <si>
    <t>Program Name</t>
  </si>
  <si>
    <t>Factory Name</t>
  </si>
  <si>
    <t>Shipping Point</t>
  </si>
  <si>
    <t>Item No.</t>
  </si>
  <si>
    <t>UPC</t>
  </si>
  <si>
    <t>Customer Item#</t>
  </si>
  <si>
    <t>Additional Customer Item#</t>
  </si>
  <si>
    <t>Brand</t>
  </si>
  <si>
    <t>Licensor</t>
  </si>
  <si>
    <t>Design No.</t>
  </si>
  <si>
    <t>Pattern/Collection Name</t>
  </si>
  <si>
    <t>Item Description</t>
  </si>
  <si>
    <t>Description-Short</t>
  </si>
  <si>
    <t>Product Category</t>
  </si>
  <si>
    <t>Overall size (W x D x H in inch)</t>
  </si>
  <si>
    <t>Main Material (Species of wood, ect.)</t>
  </si>
  <si>
    <t>Fabric Composition</t>
  </si>
  <si>
    <t>Foam Construction</t>
  </si>
  <si>
    <t>material</t>
  </si>
  <si>
    <t>Material-Short</t>
  </si>
  <si>
    <t>Color</t>
  </si>
  <si>
    <t>Construction</t>
  </si>
  <si>
    <t>Wood/Metal Finish</t>
  </si>
  <si>
    <t>Trim Color (Nailhead/Kickplate Color)</t>
  </si>
  <si>
    <t>Fabric Name &amp; Code</t>
  </si>
  <si>
    <t>Unit of Measure</t>
  </si>
  <si>
    <t>Packaging Standard</t>
  </si>
  <si>
    <t>Package Type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</si>
  <si>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</si>
  <si>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</si>
  <si>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</si>
  <si>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</si>
  <si>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</si>
  <si>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</si>
  <si>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</si>
  <si>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</si>
  <si>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</si>
  <si>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</si>
  <si>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</si>
  <si>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Case Pack</t>
  </si>
  <si>
    <t>Cubic Meter per Carton</t>
  </si>
  <si>
    <t>Container Volume</t>
  </si>
  <si>
    <t>Total Units per 40ft Container</t>
  </si>
  <si>
    <t>Girth</t>
  </si>
  <si>
    <t>MOQ</t>
  </si>
  <si>
    <t>Fabric Usage (M)</t>
  </si>
  <si>
    <t>Factory FCA Cost $</t>
  </si>
  <si>
    <t>UCCPM Price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</si>
  <si>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</si>
  <si>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</si>
  <si>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</si>
  <si>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</si>
  <si>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</si>
  <si>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</si>
  <si>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</si>
  <si>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</si>
  <si>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</si>
  <si>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</si>
  <si>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</si>
  <si>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</si>
  <si>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</si>
  <si>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</si>
  <si>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</si>
  <si>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</si>
  <si>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</si>
  <si>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</si>
  <si>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</si>
  <si>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</si>
  <si>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</si>
  <si>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</si>
  <si>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</si>
  <si>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</si>
  <si>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Cost with Load</t>
  </si>
  <si>
    <t>JLA LDP MU%</t>
  </si>
  <si>
    <t>JLA POE Price</t>
  </si>
  <si>
    <t>Suggested Retail Price</t>
  </si>
  <si>
    <t>Retail Markup %</t>
  </si>
  <si>
    <t>Additional Customer Price</t>
  </si>
  <si>
    <t>KLP Orion F5</t>
  </si>
  <si>
    <t>HUNG THANH NGOC CO., LTD</t>
  </si>
  <si>
    <t>Ho Chi Minh,Vietnam</t>
  </si>
  <si>
    <t>INK+IVY</t>
  </si>
  <si>
    <t>F24F7S045</t>
  </si>
  <si>
    <t>Orion</t>
  </si>
  <si>
    <t>Accent Table</t>
  </si>
  <si>
    <t>ACCENT TABLE</t>
  </si>
  <si>
    <t>Ø16'' x 20''H</t>
  </si>
  <si>
    <t>MDF,paper</t>
  </si>
  <si>
    <t>White</t>
  </si>
  <si>
    <t>None KD</t>
  </si>
  <si>
    <t>Piece</t>
  </si>
  <si>
    <t>3A brown carton for online
1A brown carton with hangtag for store</t>
  </si>
  <si>
    <t>Normal</t>
  </si>
  <si>
    <t>9403.60.8093</t>
  </si>
  <si>
    <t>MOS</t>
  </si>
  <si>
    <t>Broadcast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</si>
</sst>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&quot;$&quot;#,##0.00"/>
    <numFmt numFmtId="165" formatCode="0.0"/>
    <numFmt numFmtId="166" formatCode="0.000"/>
    <numFmt numFmtId="167" formatCode="[$¥-804]#,##0.00;[$¥-804]\-#,##0.00"/>
    <numFmt numFmtId="168" formatCode="[$￥-804]#,##0.00"/>
    <numFmt numFmtId="169" formatCode="_ [$¥-804]* #,##0.00_ ;_ [$¥-804]* \-#,##0.00_ ;_ [$¥-804]* &quot;-&quot;??_ ;_ @_ "/>
    <numFmt numFmtId="170" formatCode="_(* #,##0_);_(* \(#,##0\);_(* &quot;-&quot;??_);_(@_)"/>
    <numFmt numFmtId="171" formatCode="_-\$* #,##0.00_ ;_-\$* \-#,##0.00\ ;_-\$* &quot;-&quot;??_ ;_-@_ "/>
    <numFmt numFmtId="172" formatCode="\$#,##0.00;\-\$#,##0.00"/>
  </numFmts>
  <fonts count="10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.5"/>
      <color theme="1"/>
      <name val="Calibri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168" fontId="4" fillId="0" borderId="0"/>
    <xf numFmtId="43" fontId="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49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2" fontId="2" fillId="5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65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65" fontId="5" fillId="0" borderId="2" xfId="2" applyNumberFormat="1" applyFont="1" applyBorder="1" applyAlignment="1">
      <alignment wrapText="1"/>
    </xf>
    <xf numFmtId="1" fontId="2" fillId="0" borderId="2" xfId="1" applyNumberFormat="1" applyFont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5" fontId="2" fillId="0" borderId="1" xfId="1" applyNumberFormat="1" applyFont="1" applyBorder="1" applyAlignment="1">
      <alignment horizontal="center" wrapText="1"/>
    </xf>
    <xf numFmtId="164" fontId="2" fillId="6" borderId="1" xfId="1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164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0" fontId="6" fillId="7" borderId="2" xfId="2" applyNumberFormat="1" applyFont="1" applyFill="1" applyBorder="1" applyAlignment="1">
      <alignment wrapText="1"/>
    </xf>
    <xf numFmtId="164" fontId="2" fillId="3" borderId="2" xfId="1" applyNumberFormat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67" fontId="1" fillId="0" borderId="2" xfId="1" applyNumberFormat="1" applyBorder="1"/>
    <xf numFmtId="0" fontId="1" fillId="0" borderId="2" xfId="1" applyBorder="1" applyAlignment="1">
      <alignment wrapText="1"/>
    </xf>
    <xf numFmtId="49" fontId="7" fillId="8" borderId="2" xfId="3" applyNumberFormat="1" applyFont="1" applyFill="1" applyBorder="1" applyAlignment="1">
      <alignment horizontal="center" vertical="center" wrapText="1"/>
    </xf>
    <xf numFmtId="49" fontId="1" fillId="0" borderId="2" xfId="1" applyNumberFormat="1" applyBorder="1"/>
    <xf numFmtId="167" fontId="1" fillId="0" borderId="2" xfId="1" applyNumberFormat="1" applyBorder="1" applyAlignment="1">
      <alignment wrapText="1"/>
    </xf>
    <xf numFmtId="168" fontId="1" fillId="0" borderId="2" xfId="1" applyNumberFormat="1" applyBorder="1" applyAlignment="1">
      <alignment horizontal="left" vertical="top" wrapText="1"/>
    </xf>
    <xf numFmtId="169" fontId="1" fillId="0" borderId="2" xfId="1" applyNumberFormat="1" applyBorder="1" applyAlignment="1">
      <alignment wrapText="1"/>
    </xf>
    <xf numFmtId="2" fontId="1" fillId="9" borderId="2" xfId="1" applyNumberFormat="1" applyFill="1" applyBorder="1"/>
    <xf numFmtId="168" fontId="1" fillId="0" borderId="2" xfId="1" applyNumberFormat="1" applyBorder="1" applyAlignment="1">
      <alignment wrapText="1"/>
    </xf>
    <xf numFmtId="2" fontId="1" fillId="0" borderId="2" xfId="1" applyNumberFormat="1" applyBorder="1"/>
    <xf numFmtId="165" fontId="1" fillId="0" borderId="2" xfId="1" applyNumberFormat="1" applyBorder="1"/>
    <xf numFmtId="165" fontId="1" fillId="9" borderId="2" xfId="1" applyNumberFormat="1" applyFill="1" applyBorder="1"/>
    <xf numFmtId="170" fontId="9" fillId="0" borderId="2" xfId="4" applyNumberFormat="1" applyFont="1" applyFill="1" applyBorder="1" applyAlignment="1">
      <alignment horizontal="center" vertical="center" wrapText="1"/>
    </xf>
    <xf numFmtId="166" fontId="1" fillId="9" borderId="2" xfId="1" applyNumberFormat="1" applyFill="1" applyBorder="1"/>
    <xf numFmtId="1" fontId="1" fillId="9" borderId="2" xfId="1" applyNumberFormat="1" applyFill="1" applyBorder="1"/>
    <xf numFmtId="1" fontId="0" fillId="9" borderId="2" xfId="0" applyNumberFormat="1" applyFill="1" applyBorder="1"/>
    <xf numFmtId="1" fontId="1" fillId="0" borderId="2" xfId="1" applyNumberFormat="1" applyBorder="1"/>
    <xf numFmtId="165" fontId="1" fillId="0" borderId="1" xfId="1" applyNumberFormat="1" applyBorder="1"/>
    <xf numFmtId="171" fontId="1" fillId="0" borderId="1" xfId="1" applyNumberFormat="1" applyBorder="1"/>
    <xf numFmtId="172" fontId="1" fillId="0" borderId="2" xfId="1" applyNumberFormat="1" applyBorder="1"/>
    <xf numFmtId="3" fontId="1" fillId="0" borderId="2" xfId="1" applyNumberFormat="1" applyBorder="1"/>
    <xf numFmtId="164" fontId="1" fillId="9" borderId="2" xfId="1" applyNumberFormat="1" applyFill="1" applyBorder="1"/>
    <xf numFmtId="164" fontId="1" fillId="0" borderId="2" xfId="1" applyNumberFormat="1" applyBorder="1"/>
    <xf numFmtId="10" fontId="1" fillId="0" borderId="2" xfId="1" applyNumberFormat="1" applyBorder="1"/>
    <xf numFmtId="0" fontId="1" fillId="0" borderId="0" xfId="1"/>
    <xf numFmtId="10" fontId="0" fillId="9" borderId="2" xfId="5" applyNumberFormat="1" applyFont="1" applyFill="1" applyBorder="1" applyAlignment="1"/>
    <xf numFmtId="164" fontId="1" fillId="0" borderId="2" xfId="1" applyNumberFormat="1" applyBorder="1" applyAlignment="1">
      <alignment wrapText="1"/>
    </xf>
    <xf numFmtId="166" fontId="1" fillId="0" borderId="0" xfId="1" applyNumberFormat="1" applyAlignment="1">
      <alignment wrapText="1"/>
    </xf>
  </cellXfs>
  <cellStyles count="6">
    <cellStyle name="Comma 5" xfId="4" xr:uid="{25CEFFF2-D54B-4B2F-9A06-AC9464C07381}"/>
    <cellStyle name="Normal" xfId="0" builtinId="0"/>
    <cellStyle name="Normal 158 2" xfId="3" xr:uid="{17F5289A-8E39-444F-9037-A35EC4634D54}"/>
    <cellStyle name="Normal 2" xfId="1" xr:uid="{CCF2DB7E-8AD1-439E-B72B-FE26AB2D03FB}"/>
    <cellStyle name="Normal 2 18 2" xfId="2" xr:uid="{819ACBBF-2CB8-495A-9DCD-D1DF6EEB4949}"/>
    <cellStyle name="Percent 2" xfId="5" xr:uid="{037C4FB6-B11B-43CA-984B-377958EDC8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F09D-627E-422D-B151-BE55017E1157}">
  <dimension ref="A1:CC3"/>
  <sheetViews>
    <sheetView tabSelected="1" zoomScale="99" zoomScaleNormal="99" workbookViewId="0">
      <selection activeCell="D9" sqref="D9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16" style="2" customWidth="1"/>
    <col min="4" max="4" width="8.7265625" style="2" customWidth="1"/>
    <col min="5" max="5" width="9.36328125" style="2" customWidth="1"/>
    <col min="6" max="6" width="7.81640625" style="2" customWidth="1"/>
    <col min="7" max="7" width="8.81640625" style="2" customWidth="1"/>
    <col min="8" max="8" width="11.7265625" style="2" customWidth="1"/>
    <col min="9" max="9" width="13.7265625" style="2" customWidth="1"/>
    <col min="10" max="10" width="7.81640625" style="2" customWidth="1"/>
    <col min="11" max="12" width="9" style="2" customWidth="1"/>
    <col min="13" max="13" width="9.1796875" style="2" customWidth="1"/>
    <col min="14" max="15" width="7.453125" style="2" customWidth="1"/>
    <col min="16" max="17" width="11.1796875" style="2" customWidth="1"/>
    <col min="18" max="18" width="15" style="2" customWidth="1"/>
    <col min="19" max="19" width="13.36328125" style="2" customWidth="1"/>
    <col min="20" max="20" width="8.453125" style="2" customWidth="1"/>
    <col min="21" max="21" width="21.6328125" style="3" customWidth="1"/>
    <col min="22" max="22" width="8.453125" style="2" customWidth="1"/>
    <col min="23" max="23" width="8.7265625" style="2" customWidth="1"/>
    <col min="24" max="24" width="12.08984375" style="2" customWidth="1"/>
    <col min="25" max="25" width="8.453125" style="2" customWidth="1"/>
    <col min="26" max="26" width="10.6328125" style="2" customWidth="1"/>
    <col min="27" max="27" width="11.36328125" style="2" customWidth="1"/>
    <col min="28" max="28" width="18.453125" style="3" customWidth="1"/>
    <col min="29" max="30" width="8.81640625" style="2" customWidth="1"/>
    <col min="31" max="31" width="9.36328125" style="2" customWidth="1"/>
    <col min="32" max="32" width="9.36328125" style="3" customWidth="1"/>
    <col min="33" max="33" width="10.7265625" style="3" customWidth="1"/>
    <col min="34" max="34" width="8.1796875" style="6" customWidth="1"/>
    <col min="35" max="37" width="8.81640625" style="6" customWidth="1"/>
    <col min="38" max="38" width="11.36328125" style="3" customWidth="1"/>
    <col min="39" max="39" width="8.1796875" style="6" customWidth="1"/>
    <col min="40" max="40" width="8.81640625" style="6" customWidth="1"/>
    <col min="41" max="42" width="7.1796875" style="6" customWidth="1"/>
    <col min="43" max="43" width="6.1796875" style="5" customWidth="1"/>
    <col min="44" max="44" width="10" style="67" customWidth="1"/>
    <col min="45" max="45" width="10" style="3" customWidth="1"/>
    <col min="46" max="46" width="9.81640625" style="5" customWidth="1"/>
    <col min="47" max="47" width="8.08984375" style="4" customWidth="1"/>
    <col min="48" max="48" width="7.26953125" style="5" customWidth="1"/>
    <col min="49" max="49" width="8.08984375" style="6" customWidth="1"/>
    <col min="50" max="50" width="10.26953125" style="4" customWidth="1"/>
    <col min="51" max="51" width="8.08984375" style="4" customWidth="1"/>
    <col min="52" max="52" width="9.54296875" style="2" customWidth="1"/>
    <col min="53" max="53" width="8.90625" style="4" customWidth="1"/>
    <col min="54" max="54" width="7.81640625" style="2" customWidth="1"/>
    <col min="55" max="55" width="8.453125" style="7" customWidth="1"/>
    <col min="56" max="57" width="9" style="4" customWidth="1"/>
    <col min="58" max="58" width="7.90625" style="7" customWidth="1"/>
    <col min="59" max="59" width="8.1796875" style="4" customWidth="1"/>
    <col min="60" max="60" width="10.26953125" style="7" customWidth="1"/>
    <col min="61" max="61" width="9.1796875" style="4" customWidth="1"/>
    <col min="62" max="62" width="8.08984375" style="7" customWidth="1"/>
    <col min="63" max="63" width="9.1796875" style="4" customWidth="1"/>
    <col min="64" max="64" width="8.08984375" style="7" customWidth="1"/>
    <col min="65" max="65" width="9.1796875" style="4" customWidth="1"/>
    <col min="66" max="66" width="7.81640625" style="4" customWidth="1"/>
    <col min="67" max="67" width="8.08984375" style="7" customWidth="1"/>
    <col min="68" max="69" width="9.1796875" style="4" customWidth="1"/>
    <col min="70" max="70" width="11.6328125" style="7" customWidth="1"/>
    <col min="71" max="71" width="10.90625" style="4" customWidth="1"/>
    <col min="72" max="72" width="8.36328125" style="4" customWidth="1"/>
    <col min="73" max="73" width="9.90625" style="7" customWidth="1"/>
    <col min="74" max="74" width="9.90625" style="4" customWidth="1"/>
    <col min="75" max="75" width="7.81640625" style="4" customWidth="1"/>
    <col min="76" max="77" width="9.6328125" style="4" customWidth="1"/>
    <col min="78" max="78" width="12.1796875" style="4" customWidth="1"/>
    <col min="79" max="79" width="9.1796875" style="2" customWidth="1"/>
    <col min="80" max="80" width="9.1796875" style="2"/>
    <col min="81" max="81" width="10.1796875" style="4" customWidth="1"/>
    <col min="82" max="16384" width="9.1796875" style="2"/>
  </cols>
  <sheetData>
    <row r="1" spans="1:81" ht="54" customHeight="1">
      <c r="A1" s="9" t="s">
        <v>1</v>
      </c>
      <c r="B1" s="9" t="s">
        <v>2</v>
      </c>
      <c r="C1" s="10" t="s">
        <v>3</v>
      </c>
      <c r="D1" s="10" t="s">
        <v>4</v>
      </c>
      <c r="E1" s="10" t="s">
        <v>5</v>
      </c>
      <c r="F1" s="10" t="s">
        <v>6</v>
      </c>
      <c r="G1" s="10" t="s">
        <v>7</v>
      </c>
      <c r="H1" s="10" t="s">
        <v>8</v>
      </c>
      <c r="I1" s="10" t="s">
        <v>9</v>
      </c>
      <c r="J1" s="11" t="s">
        <v>10</v>
      </c>
      <c r="K1" s="11" t="s">
        <v>11</v>
      </c>
      <c r="L1" s="12" t="s">
        <v>12</v>
      </c>
      <c r="M1" s="10" t="s">
        <v>13</v>
      </c>
      <c r="N1" s="13" t="s">
        <v>14</v>
      </c>
      <c r="O1" s="13" t="s">
        <v>15</v>
      </c>
      <c r="P1" s="14" t="s">
        <v>16</v>
      </c>
      <c r="Q1" s="15" t="s">
        <v>17</v>
      </c>
      <c r="R1" s="11" t="s">
        <v>18</v>
      </c>
      <c r="S1" s="11" t="s">
        <v>19</v>
      </c>
      <c r="T1" s="11" t="s">
        <v>20</v>
      </c>
      <c r="U1" s="15" t="s">
        <v>21</v>
      </c>
      <c r="V1" s="13" t="s">
        <v>22</v>
      </c>
      <c r="W1" s="13" t="s">
        <v>23</v>
      </c>
      <c r="X1" s="11" t="s">
        <v>24</v>
      </c>
      <c r="Y1" s="11" t="s">
        <v>25</v>
      </c>
      <c r="Z1" s="11" t="s">
        <v>26</v>
      </c>
      <c r="AA1" s="11" t="s">
        <v>27</v>
      </c>
      <c r="AB1" s="15" t="s">
        <v>0</v>
      </c>
      <c r="AC1" s="13" t="s">
        <v>28</v>
      </c>
      <c r="AD1" s="9" t="s">
        <v>29</v>
      </c>
      <c r="AE1" s="16" t="s">
        <v>30</v>
      </c>
      <c r="AF1" s="17" t="s">
        <v>31</v>
      </c>
      <c r="AG1" s="18" t="s">
        <v>32</v>
      </c>
      <c r="AH1" s="19" t="s">
        <v>33</v>
      </c>
      <c r="AI1" s="19" t="s">
        <v>34</v>
      </c>
      <c r="AJ1" s="19" t="s">
        <v>35</v>
      </c>
      <c r="AK1" s="19" t="s">
        <v>36</v>
      </c>
      <c r="AL1" s="20" t="s">
        <v>37</v>
      </c>
      <c r="AM1" s="21" t="s">
        <v>38</v>
      </c>
      <c r="AN1" s="21" t="s">
        <v>39</v>
      </c>
      <c r="AO1" s="21" t="s">
        <v>40</v>
      </c>
      <c r="AP1" s="21" t="s">
        <v>41</v>
      </c>
      <c r="AQ1" s="22" t="s">
        <v>42</v>
      </c>
      <c r="AR1" s="23" t="s">
        <v>43</v>
      </c>
      <c r="AS1" s="24" t="s">
        <v>44</v>
      </c>
      <c r="AT1" s="25" t="s">
        <v>45</v>
      </c>
      <c r="AU1" s="25" t="s">
        <v>46</v>
      </c>
      <c r="AV1" s="22" t="s">
        <v>47</v>
      </c>
      <c r="AW1" s="26" t="s">
        <v>48</v>
      </c>
      <c r="AX1" s="27" t="s">
        <v>49</v>
      </c>
      <c r="AY1" s="28" t="s">
        <v>50</v>
      </c>
      <c r="AZ1" s="9" t="s">
        <v>51</v>
      </c>
      <c r="BA1" s="29" t="s">
        <v>52</v>
      </c>
      <c r="BB1" s="9" t="s">
        <v>53</v>
      </c>
      <c r="BC1" s="30" t="s">
        <v>54</v>
      </c>
      <c r="BD1" s="31" t="s">
        <v>55</v>
      </c>
      <c r="BE1" s="29" t="s">
        <v>56</v>
      </c>
      <c r="BF1" s="30" t="s">
        <v>57</v>
      </c>
      <c r="BG1" s="29" t="s">
        <v>58</v>
      </c>
      <c r="BH1" s="30" t="s">
        <v>59</v>
      </c>
      <c r="BI1" s="29" t="s">
        <v>60</v>
      </c>
      <c r="BJ1" s="30" t="s">
        <v>61</v>
      </c>
      <c r="BK1" s="29" t="s">
        <v>62</v>
      </c>
      <c r="BL1" s="30" t="s">
        <v>63</v>
      </c>
      <c r="BM1" s="29" t="s">
        <v>64</v>
      </c>
      <c r="BN1" s="32" t="s">
        <v>65</v>
      </c>
      <c r="BO1" s="30" t="s">
        <v>66</v>
      </c>
      <c r="BP1" s="29" t="s">
        <v>67</v>
      </c>
      <c r="BQ1" s="32" t="s">
        <v>68</v>
      </c>
      <c r="BR1" s="30" t="s">
        <v>69</v>
      </c>
      <c r="BS1" s="29" t="s">
        <v>70</v>
      </c>
      <c r="BT1" s="32" t="s">
        <v>71</v>
      </c>
      <c r="BU1" s="30" t="s">
        <v>72</v>
      </c>
      <c r="BV1" s="29" t="s">
        <v>73</v>
      </c>
      <c r="BW1" s="29" t="s">
        <v>74</v>
      </c>
      <c r="BX1" s="33" t="s">
        <v>75</v>
      </c>
      <c r="BY1" s="34" t="s">
        <v>76</v>
      </c>
      <c r="BZ1" s="35" t="s">
        <v>77</v>
      </c>
      <c r="CA1" s="36" t="s">
        <v>78</v>
      </c>
      <c r="CB1" s="33" t="s">
        <v>79</v>
      </c>
      <c r="CC1" s="37" t="s">
        <v>80</v>
      </c>
    </row>
    <row r="2" spans="1:81" s="64" customFormat="1" ht="14.5" customHeight="1">
      <c r="A2" s="38">
        <v>1</v>
      </c>
      <c r="B2" s="39"/>
      <c r="C2" s="40" t="s">
        <v>81</v>
      </c>
      <c r="D2" s="39" t="s">
        <v>82</v>
      </c>
      <c r="E2" s="39" t="s">
        <v>83</v>
      </c>
      <c r="F2" s="39"/>
      <c r="G2" s="39"/>
      <c r="H2" s="39"/>
      <c r="I2" s="41"/>
      <c r="J2" s="39" t="s">
        <v>84</v>
      </c>
      <c r="K2" s="39"/>
      <c r="L2" s="8" t="s">
        <v>85</v>
      </c>
      <c r="M2" s="42" t="s">
        <v>86</v>
      </c>
      <c r="N2" s="43" t="s">
        <v>87</v>
      </c>
      <c r="O2" s="43" t="s">
        <v>87</v>
      </c>
      <c r="P2" s="39" t="s">
        <v>88</v>
      </c>
      <c r="Q2" s="43" t="s">
        <v>89</v>
      </c>
      <c r="R2" s="44" t="s">
        <v>90</v>
      </c>
      <c r="S2" s="45"/>
      <c r="T2" s="46"/>
      <c r="U2" s="47" t="str">
        <f>_xlfn.TEXTJOIN("; ",TRUE,R2:T2)</f>
        <v>MDF,paper</v>
      </c>
      <c r="V2" s="44" t="s">
        <v>90</v>
      </c>
      <c r="W2" s="39" t="s">
        <v>91</v>
      </c>
      <c r="X2" s="48" t="s">
        <v>92</v>
      </c>
      <c r="Y2" s="41" t="s">
        <v>91</v>
      </c>
      <c r="Z2" s="41"/>
      <c r="AA2" s="41"/>
      <c r="AB2" s="47" t="str">
        <f>_xlfn.TEXTJOIN("; ",TRUE,X2:AA2)</f>
        <v>None KD; White</v>
      </c>
      <c r="AC2" s="39" t="s">
        <v>93</v>
      </c>
      <c r="AD2" s="40" t="s">
        <v>94</v>
      </c>
      <c r="AE2" s="39" t="s">
        <v>95</v>
      </c>
      <c r="AF2" s="49"/>
      <c r="AG2" s="49"/>
      <c r="AH2" s="50">
        <v>19</v>
      </c>
      <c r="AI2" s="50">
        <v>19</v>
      </c>
      <c r="AJ2" s="50">
        <v>23</v>
      </c>
      <c r="AK2" s="50"/>
      <c r="AL2" s="47">
        <f t="shared" ref="AL2" si="0">AG2*0.454</f>
        <v>0</v>
      </c>
      <c r="AM2" s="51">
        <f t="shared" ref="AM2:AP2" si="1">AH2*2.54</f>
        <v>48.3</v>
      </c>
      <c r="AN2" s="51">
        <f t="shared" si="1"/>
        <v>48.3</v>
      </c>
      <c r="AO2" s="51">
        <f t="shared" si="1"/>
        <v>58.4</v>
      </c>
      <c r="AP2" s="51">
        <f t="shared" si="1"/>
        <v>0</v>
      </c>
      <c r="AQ2" s="52">
        <v>1</v>
      </c>
      <c r="AR2" s="53">
        <f>IF(AK2="",AM2*AN2*AO2/1000000,AM2*AN2*(AO2/2+AP2/2)/1000000)</f>
        <v>0.13600000000000001</v>
      </c>
      <c r="AS2" s="49">
        <v>65</v>
      </c>
      <c r="AT2" s="54">
        <f t="shared" ref="AT2" si="2">IF(AQ2="","",AS2/AR2*AQ2)</f>
        <v>478</v>
      </c>
      <c r="AU2" s="55">
        <f t="shared" ref="AU2" si="3">MAX(ROUNDUP(AH2,0),ROUNDUP(AI2,0),ROUNDUP(AJ2,0))+((MIN(ROUNDUP(AH2,0),ROUNDUP(AI2,0),ROUNDUP(AJ2,0))+MEDIAN(ROUNDUP(AH2,0),ROUNDUP(AI2,0),ROUNDUP(AJ2,0))))*2</f>
        <v>99</v>
      </c>
      <c r="AV2" s="56">
        <v>2000</v>
      </c>
      <c r="AW2" s="57"/>
      <c r="AX2" s="58">
        <v>15</v>
      </c>
      <c r="AY2" s="59">
        <v>15</v>
      </c>
      <c r="AZ2" s="60">
        <v>3500</v>
      </c>
      <c r="BA2" s="61">
        <f t="shared" ref="BA2" si="4">IF(ISERROR(AZ2/AT2),"",AZ2/AT2)</f>
        <v>7.32</v>
      </c>
      <c r="BB2" s="62" t="s">
        <v>96</v>
      </c>
      <c r="BC2" s="63">
        <v>0.1</v>
      </c>
      <c r="BD2" s="61">
        <f t="shared" ref="BD2" si="5">IF(ISERROR(AX2*BC2),"",AX2*BC2)</f>
        <v>1.5</v>
      </c>
      <c r="BE2" s="61">
        <f t="shared" ref="BE2" si="6">IF(ISERROR(AX2+BA2+BD2),"",AX2+BA2+BD2)</f>
        <v>23.82</v>
      </c>
      <c r="BF2" s="63">
        <v>0</v>
      </c>
      <c r="BG2" s="61">
        <f t="shared" ref="BG2" si="7">IF(ISERROR(BZ2*BF2),"",BZ2*BF2)</f>
        <v>0</v>
      </c>
      <c r="BH2" s="63">
        <v>0</v>
      </c>
      <c r="BI2" s="61">
        <f t="shared" ref="BI2" si="8">IF(ISERROR(BZ2*BH2),"",BZ2*BH2)</f>
        <v>0</v>
      </c>
      <c r="BJ2" s="63">
        <v>0.02</v>
      </c>
      <c r="BK2" s="61">
        <f t="shared" ref="BK2" si="9">IF(ISERROR(BZ2*BJ2),"",BZ2*BJ2)</f>
        <v>0.8</v>
      </c>
      <c r="BL2" s="63">
        <v>0.03</v>
      </c>
      <c r="BM2" s="61">
        <f>IF(ISERROR(BZ2*BL2),"",BZ2*BL2)</f>
        <v>1.2</v>
      </c>
      <c r="BN2" s="62" t="s">
        <v>97</v>
      </c>
      <c r="BO2" s="63">
        <v>7.0000000000000007E-2</v>
      </c>
      <c r="BP2" s="61">
        <f t="shared" ref="BP2" si="10">IF(ISERROR(BZ2*BO2),"",BZ2*BO2)</f>
        <v>2.8</v>
      </c>
      <c r="BQ2" s="62" t="s">
        <v>98</v>
      </c>
      <c r="BR2" s="63">
        <v>0.01</v>
      </c>
      <c r="BS2" s="61">
        <f t="shared" ref="BS2" si="11">IF(ISERROR(BZ2*BR2),"",BZ2*BR2)</f>
        <v>0.4</v>
      </c>
      <c r="BU2" s="63">
        <v>0</v>
      </c>
      <c r="BV2" s="61">
        <f t="shared" ref="BV2" si="12">IF(ISERROR(BZ2*BU2),"",BZ2*BU2)</f>
        <v>0</v>
      </c>
      <c r="BW2" s="61">
        <f>IF(ISERROR(BG2+BI2+BK2+BM2+BP2+BS2+BV2),"",BG2+BI2+BK2+BM2+BP2+BS2+BV2)</f>
        <v>5.2</v>
      </c>
      <c r="BX2" s="61">
        <f>IF(ISERROR(BE2+BW2),"",BE2+BW2)</f>
        <v>29.02</v>
      </c>
      <c r="BY2" s="65">
        <f t="shared" ref="BY2" si="13">IF(ISERROR((BZ2-BX2)/BZ2),"",(BZ2-BX2)/BZ2)</f>
        <v>0.27450000000000002</v>
      </c>
      <c r="BZ2" s="62">
        <v>40</v>
      </c>
      <c r="CA2" s="62">
        <v>69.989999999999995</v>
      </c>
      <c r="CB2" s="65">
        <f>IF(ISERROR((CA2-BZ2)/CA2),"",(CA2-BZ2)/CA2)</f>
        <v>0.42849999999999999</v>
      </c>
      <c r="CC2" s="66"/>
    </row>
    <row r="3" spans="1:81">
      <c r="BY3" s="7"/>
      <c r="CA3" s="4"/>
      <c r="CB3" s="7"/>
    </row>
  </sheetData>
  <sheetProtection insertRows="0" deleteRows="0" sort="0"/>
  <protectedRanges>
    <protectedRange sqref="BA2 W2:W245 U2:U245 AR2:AT2 A2:H245 AV2:AY2 J2:K2 AG3:BG245 BZ4:BZ245 CA3 J3:Q245 N2:Q2 BW3:BY245 CB2:CB3 BN2:BP245 BD2:BG2 AB2:AF245 BW2:BZ2" name="Range1"/>
    <protectedRange sqref="AG2:AK2 AL2:AP2" name="Range1_2"/>
    <protectedRange sqref="AZ2" name="Range1_3"/>
    <protectedRange sqref="BB2:BC2" name="Range1_4"/>
    <protectedRange sqref="CA2" name="Range1_5"/>
    <protectedRange sqref="BH2:BM207" name="Range1_1"/>
    <protectedRange sqref="BQ3:BT207 BQ2:BS2 BU2:BV207" name="Range1_7"/>
    <protectedRange sqref="V2:V248 X2:AA248 R2:T248" name="Range1_1_1"/>
    <protectedRange sqref="I2:I243" name="Range1_8"/>
    <protectedRange sqref="CC2:CC243" name="Range1_9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2025-09-19T22:49:31Z</dcterms:created>
  <dcterms:modified xsi:type="dcterms:W3CDTF">2025-09-19T22:50:33Z</dcterms:modified>
</cp:coreProperties>
</file>