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9056EE3-7632-4C1F-A935-FF0C2A2AB685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G4" i="1" l="1"/>
  <c r="BX4" i="1" s="1"/>
  <c r="BY4" i="1" s="1"/>
  <c r="BW2" i="1"/>
  <c r="BW4" i="1"/>
  <c r="BW3" i="1"/>
  <c r="CA3" i="1"/>
  <c r="CC3" i="1" s="1"/>
  <c r="CE4" i="1"/>
  <c r="CG4" i="1" s="1"/>
  <c r="CI4" i="1" s="1"/>
  <c r="CA4" i="1" s="1"/>
  <c r="CC4" i="1" s="1"/>
  <c r="BG2" i="1"/>
  <c r="BX2" i="1" s="1"/>
  <c r="BY2" i="1" s="1"/>
  <c r="BG3" i="1"/>
  <c r="BX3" i="1" s="1"/>
  <c r="BY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<sst xmlns="http://schemas.openxmlformats.org/spreadsheetml/2006/main" count="165" uniqueCount="131">
  <si>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</si>
  <si>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</si>
  <si>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</si>
  <si>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</si>
  <si>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</si>
  <si>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</si>
  <si>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</si>
  <si>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</si>
  <si>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</si>
  <si>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</si>
  <si>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</si>
  <si>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</si>
  <si>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</si>
  <si>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</si>
  <si>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</si>
  <si>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</si>
  <si>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</si>
  <si>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</si>
  <si>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</si>
  <si>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</si>
  <si>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</si>
  <si>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</si>
  <si>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</si>
  <si>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</si>
  <si>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</si>
  <si>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</si>
  <si>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</si>
  <si>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</si>
  <si>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</si>
  <si>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</si>
  <si>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</si>
  <si>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</si>
  <si>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</si>
  <si>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</si>
  <si>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</si>
  <si>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</si>
  <si>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</si>
  <si>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</si>
  <si>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</si>
  <si>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</si>
  <si>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</si>
  <si>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</si>
  <si>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</si>
  <si>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</si>
  <si>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</si>
  <si>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</si>
  <si>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</si>
  <si>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</si>
  <si>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</si>
  <si>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</si>
  <si>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</si>
  <si>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</si>
  <si>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</si>
  <si>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</si>
  <si>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</si>
  <si>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</si>
  <si>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</si>
  <si>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Royalty Code</t>
    <phoneticPr fontId="0" type="noConversion"/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</si>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</sst>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topLeftCell="AS1" zoomScale="99" zoomScaleNormal="99" workbookViewId="0">
      <selection activeCell="BC10" sqref="BC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72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57</v>
      </c>
      <c r="BF1" s="26" t="s">
        <v>58</v>
      </c>
      <c r="BG1" s="29" t="s">
        <v>59</v>
      </c>
      <c r="BH1" s="30" t="s">
        <v>60</v>
      </c>
      <c r="BI1" s="31" t="s">
        <v>61</v>
      </c>
      <c r="BJ1" s="30" t="s">
        <v>62</v>
      </c>
      <c r="BK1" s="31" t="s">
        <v>63</v>
      </c>
      <c r="BL1" s="30" t="s">
        <v>64</v>
      </c>
      <c r="BM1" s="31" t="s">
        <v>65</v>
      </c>
      <c r="BN1" s="32" t="s">
        <v>66</v>
      </c>
      <c r="BO1" s="30" t="s">
        <v>67</v>
      </c>
      <c r="BP1" s="31" t="s">
        <v>68</v>
      </c>
      <c r="BQ1" s="32" t="s">
        <v>69</v>
      </c>
      <c r="BR1" s="30" t="s">
        <v>70</v>
      </c>
      <c r="BS1" s="31" t="s">
        <v>71</v>
      </c>
      <c r="BT1" s="32" t="s">
        <v>72</v>
      </c>
      <c r="BU1" s="30" t="s">
        <v>73</v>
      </c>
      <c r="BV1" s="31" t="s">
        <v>74</v>
      </c>
      <c r="BW1" s="31" t="s">
        <v>75</v>
      </c>
      <c r="BX1" s="33" t="s">
        <v>76</v>
      </c>
      <c r="BY1" s="34" t="s">
        <v>77</v>
      </c>
      <c r="BZ1" s="35" t="s">
        <v>78</v>
      </c>
      <c r="CA1" s="34" t="s">
        <v>79</v>
      </c>
      <c r="CB1" s="36" t="s">
        <v>80</v>
      </c>
      <c r="CC1" s="34" t="s">
        <v>81</v>
      </c>
      <c r="CD1" s="37" t="s">
        <v>82</v>
      </c>
      <c r="CE1" s="20" t="s">
        <v>83</v>
      </c>
      <c r="CF1" s="38" t="s">
        <v>84</v>
      </c>
      <c r="CG1" s="39" t="s">
        <v>85</v>
      </c>
      <c r="CH1" s="8" t="s">
        <v>86</v>
      </c>
      <c r="CI1" s="31" t="s">
        <v>87</v>
      </c>
      <c r="CJ1" s="8" t="s">
        <v>88</v>
      </c>
      <c r="CK1" s="30" t="s">
        <v>89</v>
      </c>
      <c r="CL1" s="40" t="s">
        <v>90</v>
      </c>
    </row>
    <row r="2" spans="1:90" customFormat="1" ht="14.5" customHeight="1">
      <c r="A2" s="41">
        <v>1</v>
      </c>
      <c r="B2" s="42"/>
      <c r="C2" s="43" t="s">
        <v>91</v>
      </c>
      <c r="D2" s="43" t="s">
        <v>92</v>
      </c>
      <c r="E2" s="42"/>
      <c r="F2" s="42"/>
      <c r="G2" s="42"/>
      <c r="H2" s="42"/>
      <c r="I2" s="44"/>
      <c r="J2" s="44" t="s">
        <v>93</v>
      </c>
      <c r="K2" s="42"/>
      <c r="L2" s="42"/>
      <c r="M2" s="43" t="s">
        <v>94</v>
      </c>
      <c r="N2" s="45" t="s">
        <v>95</v>
      </c>
      <c r="O2" s="45" t="s">
        <v>96</v>
      </c>
      <c r="P2" s="45" t="s">
        <v>96</v>
      </c>
      <c r="Q2" s="42" t="s">
        <v>97</v>
      </c>
      <c r="R2" s="45" t="s">
        <v>98</v>
      </c>
      <c r="S2" s="45" t="s">
        <v>98</v>
      </c>
      <c r="T2" s="42" t="s">
        <v>99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100</v>
      </c>
      <c r="AE2" s="49" t="s">
        <v>101</v>
      </c>
      <c r="AF2" s="50" t="s">
        <v>102</v>
      </c>
      <c r="AG2" s="42" t="s">
        <v>103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40.4</v>
      </c>
      <c r="AM2" s="52">
        <f t="shared" ref="AM2:AN4" si="1">AI2*2.54</f>
        <v>50.5</v>
      </c>
      <c r="AN2" s="52">
        <f t="shared" si="1"/>
        <v>17.5</v>
      </c>
      <c r="AO2" s="48">
        <f>AK2*0.454</f>
        <v>6.84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104</v>
      </c>
      <c r="AU2" s="43" t="s">
        <v>105</v>
      </c>
      <c r="AV2" s="56"/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/>
      <c r="BB2" s="57">
        <f t="shared" ref="BB2:BB4" si="2">IF(ISERROR(BZ2*BA2),"",BZ2*BA2)</f>
        <v>0</v>
      </c>
      <c r="BC2" s="43" t="s">
        <v>106</v>
      </c>
      <c r="BD2" s="42">
        <v>573</v>
      </c>
      <c r="BE2" s="43" t="s">
        <v>107</v>
      </c>
      <c r="BF2" s="43" t="s">
        <v>108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109</v>
      </c>
      <c r="BO2" s="58">
        <v>0.02</v>
      </c>
      <c r="BP2" s="57">
        <f t="shared" ref="BP2:BP4" si="7">IF(ISERROR(BZ2*BO2),"",BZ2*BO2)</f>
        <v>0.08</v>
      </c>
      <c r="BQ2" s="56" t="s">
        <v>110</v>
      </c>
      <c r="BR2" s="58">
        <v>3.5000000000000003E-2</v>
      </c>
      <c r="BS2" s="57">
        <f t="shared" ref="BS2:BS4" si="8">IF(ISERROR(BZ2*BR2),"",BZ2*BR2)</f>
        <v>0.14000000000000001</v>
      </c>
      <c r="BT2" s="56" t="s">
        <v>111</v>
      </c>
      <c r="BU2" s="58">
        <v>0.02</v>
      </c>
      <c r="BV2" s="57">
        <f t="shared" ref="BV2:BV4" si="9">IF(ISERROR(BZ2*BU2),"",BZ2*BU2)</f>
        <v>0.08</v>
      </c>
      <c r="BW2" s="57">
        <f>IF(ISERROR(BI2+BK2+BM2+BP2+BS2+BV2),"",BI2+BK2+BM2+BP2+BS2+BV2)</f>
        <v>0.3</v>
      </c>
      <c r="BX2" s="57">
        <f t="shared" ref="BX2:BX4" si="10">IF(ISERROR(AQ2+BG2+BW2),"",AQ2+BG2+BW2)</f>
        <v>2.91</v>
      </c>
      <c r="BY2" s="59">
        <f t="shared" ref="BY2:BY4" si="11">IF(ISERROR((BZ2-BX2)/BZ2),"",(BZ2-BX2)/BZ2)</f>
        <v>0.29020000000000001</v>
      </c>
      <c r="BZ2" s="55">
        <v>4.0999999999999996</v>
      </c>
      <c r="CA2" s="57">
        <f>IF(ISERROR(BZ2+CI2+CL2),"",BZ2+CI2+CL2)</f>
        <v>5.0199999999999996</v>
      </c>
      <c r="CB2" s="55">
        <v>19.989999999999998</v>
      </c>
      <c r="CC2" s="59">
        <f>IF(ISERROR((CB2-CA2)/CB2),"",(CB2-CA2)/CB2)</f>
        <v>0.74890000000000001</v>
      </c>
      <c r="CD2" s="60"/>
      <c r="CE2" s="61">
        <f t="shared" ref="CE2:CE4" si="12">IF(AL2="","",AL2*AM2*AN2/1000000)</f>
        <v>3.5999999999999997E-2</v>
      </c>
      <c r="CF2" s="49">
        <v>52</v>
      </c>
      <c r="CG2" s="62">
        <f t="shared" ref="CG2:CG4" si="13">IF(AP2="","",CF2/CE2*AP2)</f>
        <v>5778</v>
      </c>
      <c r="CH2" s="63">
        <v>3500</v>
      </c>
      <c r="CI2" s="57">
        <f>IF(ISERROR(CH2/CG2),"",CH2/CG2)</f>
        <v>0.61</v>
      </c>
      <c r="CJ2" s="43" t="s">
        <v>112</v>
      </c>
      <c r="CK2" s="64">
        <v>7.4999999999999997E-2</v>
      </c>
      <c r="CL2" s="57">
        <f>IF(ISERROR(BZ2*CK2),"",BZ2*CK2)</f>
        <v>0.31</v>
      </c>
    </row>
    <row r="3" spans="1:90" customFormat="1">
      <c r="A3" s="41">
        <v>2</v>
      </c>
      <c r="B3" s="42"/>
      <c r="C3" s="43" t="s">
        <v>113</v>
      </c>
      <c r="D3" s="43" t="s">
        <v>114</v>
      </c>
      <c r="E3" s="42"/>
      <c r="F3" s="42"/>
      <c r="G3" s="42"/>
      <c r="H3" s="42"/>
      <c r="I3" s="44"/>
      <c r="J3" s="44" t="s">
        <v>93</v>
      </c>
      <c r="K3" s="42"/>
      <c r="L3" s="42"/>
      <c r="M3" s="43" t="s">
        <v>115</v>
      </c>
      <c r="N3" s="45" t="s">
        <v>116</v>
      </c>
      <c r="O3" s="45" t="s">
        <v>117</v>
      </c>
      <c r="P3" s="45" t="s">
        <v>117</v>
      </c>
      <c r="Q3" s="42" t="s">
        <v>97</v>
      </c>
      <c r="R3" s="45" t="s">
        <v>98</v>
      </c>
      <c r="S3" s="45" t="s">
        <v>98</v>
      </c>
      <c r="T3" s="42" t="s">
        <v>99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100</v>
      </c>
      <c r="AE3" s="49" t="s">
        <v>101</v>
      </c>
      <c r="AF3" s="50" t="s">
        <v>102</v>
      </c>
      <c r="AG3" s="42" t="s">
        <v>103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</v>
      </c>
      <c r="AM3" s="52">
        <f t="shared" si="1"/>
        <v>51.3</v>
      </c>
      <c r="AN3" s="52">
        <f t="shared" si="1"/>
        <v>16.5</v>
      </c>
      <c r="AO3" s="48">
        <f t="shared" ref="AO3:AO4" si="15">AK3*0.454</f>
        <v>6.93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118</v>
      </c>
      <c r="AU3" s="43" t="s">
        <v>119</v>
      </c>
      <c r="AV3" s="56"/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/>
      <c r="BB3" s="57">
        <f t="shared" si="2"/>
        <v>0</v>
      </c>
      <c r="BC3" s="43" t="s">
        <v>120</v>
      </c>
      <c r="BD3" s="42">
        <v>840</v>
      </c>
      <c r="BE3" s="43" t="s">
        <v>107</v>
      </c>
      <c r="BF3" s="43" t="s">
        <v>108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109</v>
      </c>
      <c r="BO3" s="58">
        <v>0.02</v>
      </c>
      <c r="BP3" s="57">
        <f t="shared" si="7"/>
        <v>0.08</v>
      </c>
      <c r="BQ3" s="56" t="s">
        <v>110</v>
      </c>
      <c r="BR3" s="58">
        <v>3.5000000000000003E-2</v>
      </c>
      <c r="BS3" s="57">
        <f t="shared" si="8"/>
        <v>0.13</v>
      </c>
      <c r="BT3" s="56" t="s">
        <v>111</v>
      </c>
      <c r="BU3" s="58">
        <v>0.02</v>
      </c>
      <c r="BV3" s="57">
        <f t="shared" si="9"/>
        <v>0.08</v>
      </c>
      <c r="BW3" s="57">
        <f t="shared" ref="BW3:BW4" si="18">IF(ISERROR(BI3+BK3+BM3+BP3+BS3+BV3),"",BI3+BK3+BM3+BP3+BS3+BV3)</f>
        <v>0.28999999999999998</v>
      </c>
      <c r="BX3" s="57">
        <f t="shared" si="10"/>
        <v>2.7</v>
      </c>
      <c r="BY3" s="59">
        <f t="shared" si="11"/>
        <v>0.28949999999999998</v>
      </c>
      <c r="BZ3" s="55">
        <v>3.8</v>
      </c>
      <c r="CA3" s="57">
        <f t="shared" ref="CA3:CA4" si="19">IF(ISERROR(BZ3+CI3+CL3),"",BZ3+CI3+CL3)</f>
        <v>4.68</v>
      </c>
      <c r="CB3" s="55">
        <v>19.989999999999998</v>
      </c>
      <c r="CC3" s="59">
        <f t="shared" ref="CC3:CC4" si="20">IF(ISERROR((CB3-CA3)/CB3),"",(CB3-CA3)/CB3)</f>
        <v>0.76590000000000003</v>
      </c>
      <c r="CD3" s="60"/>
      <c r="CE3" s="61">
        <f t="shared" si="12"/>
        <v>3.5000000000000003E-2</v>
      </c>
      <c r="CF3" s="49">
        <v>52</v>
      </c>
      <c r="CG3" s="62">
        <f t="shared" si="13"/>
        <v>5943</v>
      </c>
      <c r="CH3" s="63">
        <v>3500</v>
      </c>
      <c r="CI3" s="57">
        <f t="shared" ref="CI3:CI4" si="21">IF(ISERROR(CH3/CG3),"",CH3/CG3)</f>
        <v>0.59</v>
      </c>
      <c r="CJ3" s="43" t="s">
        <v>112</v>
      </c>
      <c r="CK3" s="64">
        <v>7.4999999999999997E-2</v>
      </c>
      <c r="CL3" s="57">
        <f t="shared" ref="CL3:CL4" si="22">IF(ISERROR(BZ3*CK3),"",BZ3*CK3)</f>
        <v>0.28999999999999998</v>
      </c>
    </row>
    <row r="4" spans="1:90" customFormat="1">
      <c r="A4" s="41">
        <v>3</v>
      </c>
      <c r="B4" s="42"/>
      <c r="C4" s="43" t="s">
        <v>121</v>
      </c>
      <c r="D4" s="43" t="s">
        <v>122</v>
      </c>
      <c r="E4" s="42"/>
      <c r="F4" s="42"/>
      <c r="G4" s="42"/>
      <c r="H4" s="42"/>
      <c r="I4" s="44"/>
      <c r="J4" s="44" t="s">
        <v>93</v>
      </c>
      <c r="K4" s="42"/>
      <c r="L4" s="42"/>
      <c r="M4" s="43" t="s">
        <v>123</v>
      </c>
      <c r="N4" s="45" t="s">
        <v>124</v>
      </c>
      <c r="O4" s="45" t="s">
        <v>125</v>
      </c>
      <c r="P4" s="45" t="s">
        <v>125</v>
      </c>
      <c r="Q4" s="42" t="s">
        <v>97</v>
      </c>
      <c r="R4" s="45" t="s">
        <v>98</v>
      </c>
      <c r="S4" s="45" t="s">
        <v>98</v>
      </c>
      <c r="T4" s="42" t="s">
        <v>99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100</v>
      </c>
      <c r="AE4" s="49" t="s">
        <v>101</v>
      </c>
      <c r="AF4" s="50" t="s">
        <v>102</v>
      </c>
      <c r="AG4" s="42" t="s">
        <v>103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71.099999999999994</v>
      </c>
      <c r="AM4" s="52">
        <f t="shared" si="1"/>
        <v>86.4</v>
      </c>
      <c r="AN4" s="52">
        <f t="shared" si="1"/>
        <v>13.7</v>
      </c>
      <c r="AO4" s="48">
        <f t="shared" si="15"/>
        <v>6.46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126</v>
      </c>
      <c r="AU4" s="43" t="s">
        <v>127</v>
      </c>
      <c r="AV4" s="56"/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/>
      <c r="BB4" s="57">
        <f t="shared" si="2"/>
        <v>0</v>
      </c>
      <c r="BC4" s="43" t="s">
        <v>128</v>
      </c>
      <c r="BD4" s="42">
        <v>920</v>
      </c>
      <c r="BE4" s="43" t="s">
        <v>129</v>
      </c>
      <c r="BF4" s="43" t="s">
        <v>130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109</v>
      </c>
      <c r="BO4" s="58">
        <v>0.02</v>
      </c>
      <c r="BP4" s="57">
        <f t="shared" si="7"/>
        <v>0.23</v>
      </c>
      <c r="BQ4" s="56" t="s">
        <v>110</v>
      </c>
      <c r="BR4" s="58">
        <v>3.5000000000000003E-2</v>
      </c>
      <c r="BS4" s="57">
        <f t="shared" si="8"/>
        <v>0.4</v>
      </c>
      <c r="BT4" s="56" t="s">
        <v>111</v>
      </c>
      <c r="BU4" s="58">
        <v>0.02</v>
      </c>
      <c r="BV4" s="57">
        <f t="shared" si="9"/>
        <v>0.23</v>
      </c>
      <c r="BW4" s="57">
        <f t="shared" si="18"/>
        <v>0.86</v>
      </c>
      <c r="BX4" s="57">
        <f t="shared" si="10"/>
        <v>7.47</v>
      </c>
      <c r="BY4" s="59">
        <f t="shared" si="11"/>
        <v>0.34360000000000002</v>
      </c>
      <c r="BZ4" s="55">
        <v>11.38</v>
      </c>
      <c r="CA4" s="57">
        <f t="shared" si="19"/>
        <v>13.64</v>
      </c>
      <c r="CB4" s="55">
        <v>59.99</v>
      </c>
      <c r="CC4" s="59">
        <f t="shared" si="20"/>
        <v>0.77259999999999995</v>
      </c>
      <c r="CD4" s="60"/>
      <c r="CE4" s="61">
        <f t="shared" si="12"/>
        <v>8.4000000000000005E-2</v>
      </c>
      <c r="CF4" s="49">
        <v>52</v>
      </c>
      <c r="CG4" s="62">
        <f t="shared" si="13"/>
        <v>2476</v>
      </c>
      <c r="CH4" s="63">
        <v>3500</v>
      </c>
      <c r="CI4" s="57">
        <f t="shared" si="21"/>
        <v>1.41</v>
      </c>
      <c r="CJ4" s="43" t="s">
        <v>112</v>
      </c>
      <c r="CK4" s="64">
        <v>7.4999999999999997E-2</v>
      </c>
      <c r="CL4" s="57">
        <f t="shared" si="22"/>
        <v>0.85</v>
      </c>
    </row>
    <row r="5" spans="1:90">
      <c r="BY5" s="7"/>
      <c r="CB5" s="6"/>
      <c r="CC5" s="7"/>
    </row>
  </sheetData>
  <sheetProtection insertRows="0" deleteRows="0" sort="0"/>
  <protectedRanges>
    <protectedRange sqref="BZ6:CA239 CB5:CC5 CA2:CA4 CC2:CC4 K2:T4 CL2:CL4 CE2:CG4 CI2:CI4 AQ2:BI4 Y2:Y239 T5:T239 CE5:CL239 A2:H239 K5:R239 AH5:BI239 AD2:AG239 BW2:BY239 BN2:BP239" name="Range1"/>
    <protectedRange sqref="AH2:AO4" name="Range1_2"/>
    <protectedRange sqref="CH2:CH4" name="Range1_3"/>
    <protectedRange sqref="CJ2:CK4" name="Range1_4"/>
    <protectedRange sqref="CB2:CB4" name="Range1_5"/>
    <protectedRange sqref="BJ2:BM201" name="Range1_1"/>
    <protectedRange sqref="BQ2:BV201" name="Range1_7"/>
    <protectedRange sqref="S5:S242 U2:X242 Z2:AC242" name="Range1_1_1"/>
    <protectedRange sqref="I2:I237" name="Range1_8"/>
    <protectedRange sqref="CD2:CD237" name="Range1_9"/>
    <protectedRange sqref="J2:J237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2025-09-11T19:33:09Z</dcterms:modified>
</cp:coreProperties>
</file>