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580" windowHeight="93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E2" i="1" l="1"/>
  <c r="BU2" i="1" s="1"/>
  <c r="CB2" i="1"/>
  <c r="BV2" i="1"/>
  <c r="BA2" i="1"/>
  <c r="AT2" i="1"/>
  <c r="AO2" i="1"/>
  <c r="BT2" i="1" l="1"/>
  <c r="BM2" i="1" s="1"/>
  <c r="BG2" i="1"/>
  <c r="BJ2" i="1" l="1"/>
  <c r="BE2" i="1"/>
  <c r="BC2" i="1"/>
  <c r="BP2" i="1"/>
  <c r="BQ2" i="1"/>
  <c r="BR2" i="1" s="1"/>
  <c r="BS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<sst xmlns="http://schemas.openxmlformats.org/spreadsheetml/2006/main" count="106" uniqueCount="106">
  <si>
    <t>Item No.</t>
  </si>
  <si>
    <t>Color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</si>
  <si>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</si>
  <si>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</si>
  <si>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</si>
  <si>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</si>
  <si>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</si>
  <si>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</si>
  <si>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</si>
  <si>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</si>
  <si>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</si>
  <si>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</si>
  <si>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</si>
  <si>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</si>
  <si>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</si>
  <si>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</si>
  <si>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</si>
  <si>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</si>
  <si>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</si>
  <si>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</si>
  <si>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</si>
  <si>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</si>
  <si>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Construction</t>
  </si>
  <si>
    <t>Wood/Metal Finish</t>
  </si>
  <si>
    <t>Trim Color (Nailhead/Kickplate Color)</t>
  </si>
  <si>
    <t>Fabric Name &amp; Code</t>
  </si>
  <si>
    <t>Trim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</si>
  <si>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</si>
  <si>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</si>
  <si>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</si>
  <si>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</si>
  <si>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</si>
  <si>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</si>
  <si>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</si>
  <si>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</si>
  <si>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</si>
  <si>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</si>
  <si>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</si>
  <si>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</si>
  <si>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</si>
  <si>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</si>
  <si>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</si>
  <si>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</si>
  <si>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</si>
  <si>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</si>
  <si>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</si>
  <si>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</si>
  <si>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</si>
  <si>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</si>
  <si>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</si>
  <si>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</si>
  <si>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</si>
  <si>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</si>
  <si>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</si>
  <si>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</si>
  <si>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</si>
  <si>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</si>
  <si>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</si>
  <si>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</si>
  <si>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</si>
  <si>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</si>
  <si>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</si>
  <si>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</si>
  <si>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</si>
  <si>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</si>
  <si>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</si>
  <si>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</si>
  <si>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</si>
  <si>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</si>
  <si>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</si>
  <si>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</si>
  <si>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</si>
  <si>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</si>
  <si>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</si>
  <si>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</si>
  <si>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</si>
  <si>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</si>
  <si>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</si>
  <si>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</si>
  <si>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</si>
  <si>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</si>
  <si>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</si>
  <si>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</si>
  <si>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Grooved F2</t>
    <phoneticPr fontId="2" type="noConversion"/>
  </si>
  <si>
    <t>TPL</t>
    <phoneticPr fontId="2" type="noConversion"/>
  </si>
  <si>
    <t>Ho Chi Minh,Vietnam</t>
  </si>
  <si>
    <t>TG134-0419</t>
    <phoneticPr fontId="2" type="noConversion"/>
  </si>
  <si>
    <t>199268801150</t>
    <phoneticPr fontId="2" type="noConversion"/>
  </si>
  <si>
    <t>324-07-3709</t>
    <phoneticPr fontId="2" type="noConversion"/>
  </si>
  <si>
    <t xml:space="preserve">Grooved </t>
    <phoneticPr fontId="2" type="noConversion"/>
  </si>
  <si>
    <t xml:space="preserve">Grooved Wooden with Glass 4-Door Arch Cabinet - Sage Green - Hearth &amp; Hand™ with Magnolia      </t>
    <phoneticPr fontId="2" type="noConversion"/>
  </si>
  <si>
    <t>Grooved Wooden with Glass 4-Door Arch Cabinet - Sage Green</t>
    <phoneticPr fontId="2" type="noConversion"/>
  </si>
  <si>
    <t>CABINET</t>
  </si>
  <si>
    <t>Rubber soid wood, MDF with Rubber veneer</t>
    <phoneticPr fontId="10" type="noConversion"/>
  </si>
  <si>
    <t>Soid Wood, MDF + Veneer</t>
    <phoneticPr fontId="2" type="noConversion"/>
  </si>
  <si>
    <t>Sage Green</t>
    <phoneticPr fontId="2" type="noConversion"/>
  </si>
  <si>
    <t>All KD</t>
  </si>
  <si>
    <t xml:space="preserve">Body:Sherwin Williams Mountain Road – SWGO 16830,inside back panel: Natural SWID 0178 </t>
    <phoneticPr fontId="2" type="noConversion"/>
  </si>
  <si>
    <t>Piece</t>
  </si>
  <si>
    <t>ISTA 3A</t>
  </si>
  <si>
    <t>Normal</t>
  </si>
  <si>
    <t>Payment surcharge</t>
  </si>
  <si>
    <t>9403.50.9080</t>
    <phoneticPr fontId="2" type="noConversion"/>
  </si>
  <si>
    <t>Rubber soid wood, MDF with Rubber veneer</t>
  </si>
  <si>
    <t>Body:Sherwin Williams Mountain Road – SWGO 16830,inside back panel: Natural SWID 0178,All KD</t>
    <phoneticPr fontId="2" type="noConversion"/>
  </si>
  <si>
    <t>30"Wx14"Dx76"H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</si>
</sst>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"/>
    <numFmt numFmtId="177" formatCode="0.000"/>
    <numFmt numFmtId="178" formatCode="&quot;$&quot;#,##0.00"/>
    <numFmt numFmtId="179" formatCode="_([$$-409]* #,##0.00_);_([$$-409]* \(#,##0.00\);_([$$-409]* &quot;-&quot;??_);_(@_)"/>
    <numFmt numFmtId="180" formatCode="[$￥-804]#,##0.00"/>
    <numFmt numFmtId="181" formatCode="0.00_);[Red]\(0.00\)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4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1" fillId="0" borderId="0"/>
    <xf numFmtId="182" fontId="1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 wrapText="1"/>
    </xf>
    <xf numFmtId="178" fontId="4" fillId="5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 wrapText="1"/>
    </xf>
    <xf numFmtId="178" fontId="6" fillId="6" borderId="1" xfId="2" applyNumberFormat="1" applyFont="1" applyFill="1" applyBorder="1" applyAlignment="1">
      <alignment horizontal="center" vertical="center" wrapText="1"/>
    </xf>
    <xf numFmtId="10" fontId="6" fillId="6" borderId="1" xfId="2" applyNumberFormat="1" applyFont="1" applyFill="1" applyBorder="1" applyAlignment="1">
      <alignment horizontal="center" vertical="center" wrapText="1"/>
    </xf>
    <xf numFmtId="10" fontId="6" fillId="7" borderId="1" xfId="2" applyNumberFormat="1" applyFont="1" applyFill="1" applyBorder="1" applyAlignment="1">
      <alignment horizontal="center" vertical="center" wrapText="1"/>
    </xf>
    <xf numFmtId="178" fontId="4" fillId="6" borderId="1" xfId="1" applyNumberFormat="1" applyFont="1" applyFill="1" applyBorder="1" applyAlignment="1">
      <alignment horizontal="center" vertical="center" wrapText="1"/>
    </xf>
    <xf numFmtId="10" fontId="7" fillId="6" borderId="1" xfId="2" applyNumberFormat="1" applyFont="1" applyFill="1" applyBorder="1" applyAlignment="1">
      <alignment horizontal="center" vertical="center" wrapText="1"/>
    </xf>
    <xf numFmtId="178" fontId="7" fillId="6" borderId="2" xfId="2" applyNumberFormat="1" applyFont="1" applyFill="1" applyBorder="1" applyAlignment="1">
      <alignment horizontal="center" vertical="center" wrapText="1"/>
    </xf>
    <xf numFmtId="178" fontId="6" fillId="3" borderId="1" xfId="2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38" fontId="8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8" borderId="1" xfId="1" applyNumberFormat="1" applyFont="1" applyFill="1" applyBorder="1" applyAlignment="1">
      <alignment horizontal="center" vertical="center" wrapText="1"/>
    </xf>
    <xf numFmtId="183" fontId="13" fillId="0" borderId="1" xfId="5" applyNumberFormat="1" applyFont="1" applyFill="1" applyBorder="1" applyAlignment="1">
      <alignment horizontal="center" vertical="center" wrapText="1"/>
    </xf>
    <xf numFmtId="177" fontId="8" fillId="8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84" fontId="8" fillId="0" borderId="2" xfId="1" applyNumberFormat="1" applyFont="1" applyBorder="1" applyAlignment="1">
      <alignment horizontal="center" vertical="center" wrapText="1"/>
    </xf>
    <xf numFmtId="185" fontId="8" fillId="0" borderId="1" xfId="1" applyNumberFormat="1" applyFont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 wrapText="1"/>
    </xf>
    <xf numFmtId="10" fontId="8" fillId="8" borderId="1" xfId="6" applyNumberFormat="1" applyFont="1" applyFill="1" applyBorder="1" applyAlignment="1">
      <alignment horizontal="center" vertical="center"/>
    </xf>
    <xf numFmtId="10" fontId="8" fillId="0" borderId="1" xfId="6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86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7">
    <cellStyle name="Comma 5" xfId="5"/>
    <cellStyle name="Normal 158" xfId="3"/>
    <cellStyle name="Normal 2" xfId="1"/>
    <cellStyle name="Normal 2 18 2" xfId="2"/>
    <cellStyle name="Normal_ALL items_1" xfId="4"/>
    <cellStyle name="Percent 2" xfId="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Commitment%20Target%20Furniture%20FCA%20D324%20Transfer%20Item%20-2025%2009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2"/>
  <sheetViews>
    <sheetView tabSelected="1" topLeftCell="V1" workbookViewId="0">
      <selection activeCell="AP4" sqref="AP4:AP5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83" s="33" customFormat="1" ht="54" customHeight="1" x14ac:dyDescent="0.25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0</v>
      </c>
      <c r="G1" s="3" t="s">
        <v>7</v>
      </c>
      <c r="H1" s="3" t="s">
        <v>8</v>
      </c>
      <c r="I1" s="3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5" t="s">
        <v>14</v>
      </c>
      <c r="O1" s="6" t="s">
        <v>15</v>
      </c>
      <c r="P1" s="7" t="s">
        <v>16</v>
      </c>
      <c r="Q1" s="4" t="s">
        <v>17</v>
      </c>
      <c r="R1" s="4" t="s">
        <v>18</v>
      </c>
      <c r="S1" s="4" t="s">
        <v>19</v>
      </c>
      <c r="T1" s="7" t="s">
        <v>20</v>
      </c>
      <c r="U1" s="5" t="s">
        <v>21</v>
      </c>
      <c r="V1" s="5" t="s">
        <v>1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26</v>
      </c>
      <c r="AB1" s="5" t="s">
        <v>27</v>
      </c>
      <c r="AC1" s="2" t="s">
        <v>28</v>
      </c>
      <c r="AD1" s="8" t="s">
        <v>29</v>
      </c>
      <c r="AE1" s="9" t="s">
        <v>30</v>
      </c>
      <c r="AF1" s="10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4" t="s">
        <v>41</v>
      </c>
      <c r="AQ1" s="15" t="s">
        <v>42</v>
      </c>
      <c r="AR1" s="16" t="s">
        <v>43</v>
      </c>
      <c r="AS1" s="17" t="s">
        <v>44</v>
      </c>
      <c r="AT1" s="17" t="s">
        <v>45</v>
      </c>
      <c r="AU1" s="14" t="s">
        <v>46</v>
      </c>
      <c r="AV1" s="18" t="s">
        <v>47</v>
      </c>
      <c r="AW1" s="19" t="s">
        <v>48</v>
      </c>
      <c r="AX1" s="20" t="s">
        <v>49</v>
      </c>
      <c r="AY1" s="21" t="s">
        <v>50</v>
      </c>
      <c r="AZ1" s="22" t="s">
        <v>51</v>
      </c>
      <c r="BA1" s="23" t="s">
        <v>52</v>
      </c>
      <c r="BB1" s="24" t="s">
        <v>53</v>
      </c>
      <c r="BC1" s="23" t="s">
        <v>54</v>
      </c>
      <c r="BD1" s="24" t="s">
        <v>55</v>
      </c>
      <c r="BE1" s="23" t="s">
        <v>56</v>
      </c>
      <c r="BF1" s="24" t="s">
        <v>57</v>
      </c>
      <c r="BG1" s="23" t="s">
        <v>58</v>
      </c>
      <c r="BH1" s="25" t="s">
        <v>59</v>
      </c>
      <c r="BI1" s="24" t="s">
        <v>60</v>
      </c>
      <c r="BJ1" s="23" t="s">
        <v>61</v>
      </c>
      <c r="BK1" s="25" t="s">
        <v>62</v>
      </c>
      <c r="BL1" s="24" t="s">
        <v>63</v>
      </c>
      <c r="BM1" s="23" t="s">
        <v>64</v>
      </c>
      <c r="BN1" s="25" t="s">
        <v>65</v>
      </c>
      <c r="BO1" s="24" t="s">
        <v>66</v>
      </c>
      <c r="BP1" s="23" t="s">
        <v>67</v>
      </c>
      <c r="BQ1" s="23" t="s">
        <v>68</v>
      </c>
      <c r="BR1" s="26" t="s">
        <v>69</v>
      </c>
      <c r="BS1" s="27" t="s">
        <v>70</v>
      </c>
      <c r="BT1" s="28" t="s">
        <v>71</v>
      </c>
      <c r="BU1" s="27" t="s">
        <v>72</v>
      </c>
      <c r="BV1" s="26" t="s">
        <v>73</v>
      </c>
      <c r="BW1" s="29" t="s">
        <v>74</v>
      </c>
      <c r="BX1" s="30" t="s">
        <v>75</v>
      </c>
      <c r="BY1" s="31" t="s">
        <v>76</v>
      </c>
      <c r="BZ1" s="31" t="s">
        <v>77</v>
      </c>
      <c r="CA1" s="2" t="s">
        <v>78</v>
      </c>
      <c r="CB1" s="23" t="s">
        <v>79</v>
      </c>
      <c r="CC1" s="2" t="s">
        <v>80</v>
      </c>
      <c r="CD1" s="24" t="s">
        <v>81</v>
      </c>
      <c r="CE1" s="32" t="s">
        <v>82</v>
      </c>
    </row>
    <row r="2" spans="1:83" s="64" customFormat="1" ht="81" customHeight="1" x14ac:dyDescent="0.25">
      <c r="A2" s="34">
        <v>1</v>
      </c>
      <c r="B2" s="34"/>
      <c r="C2" s="35" t="s">
        <v>83</v>
      </c>
      <c r="D2" s="34" t="s">
        <v>84</v>
      </c>
      <c r="E2" s="34" t="s">
        <v>85</v>
      </c>
      <c r="F2" s="34" t="s">
        <v>86</v>
      </c>
      <c r="G2" s="36" t="s">
        <v>87</v>
      </c>
      <c r="H2" s="34" t="s">
        <v>88</v>
      </c>
      <c r="I2" s="34"/>
      <c r="J2" s="34"/>
      <c r="K2" s="34"/>
      <c r="L2" s="35" t="s">
        <v>89</v>
      </c>
      <c r="M2" s="37" t="s">
        <v>90</v>
      </c>
      <c r="N2" s="37" t="s">
        <v>91</v>
      </c>
      <c r="O2" s="34" t="s">
        <v>92</v>
      </c>
      <c r="P2" s="34" t="s">
        <v>105</v>
      </c>
      <c r="Q2" s="38" t="s">
        <v>93</v>
      </c>
      <c r="R2" s="34"/>
      <c r="S2" s="34"/>
      <c r="T2" s="39" t="s">
        <v>103</v>
      </c>
      <c r="U2" s="37" t="s">
        <v>94</v>
      </c>
      <c r="V2" s="34" t="s">
        <v>95</v>
      </c>
      <c r="W2" s="40" t="s">
        <v>96</v>
      </c>
      <c r="X2" s="34" t="s">
        <v>97</v>
      </c>
      <c r="Y2" s="34"/>
      <c r="Z2" s="34"/>
      <c r="AA2" s="39" t="s">
        <v>104</v>
      </c>
      <c r="AB2" s="34" t="s">
        <v>98</v>
      </c>
      <c r="AC2" s="34" t="s">
        <v>99</v>
      </c>
      <c r="AD2" s="34" t="s">
        <v>100</v>
      </c>
      <c r="AE2" s="41">
        <v>64</v>
      </c>
      <c r="AF2" s="41">
        <v>77</v>
      </c>
      <c r="AG2" s="42">
        <v>74</v>
      </c>
      <c r="AH2" s="42">
        <v>18</v>
      </c>
      <c r="AI2" s="42">
        <v>10</v>
      </c>
      <c r="AJ2" s="43"/>
      <c r="AK2" s="39">
        <v>34.96</v>
      </c>
      <c r="AL2" s="44">
        <v>188</v>
      </c>
      <c r="AM2" s="44">
        <v>45.7</v>
      </c>
      <c r="AN2" s="44">
        <v>25.4</v>
      </c>
      <c r="AO2" s="44">
        <f t="shared" ref="AL2:AO2" si="0">AJ2*2.54</f>
        <v>0</v>
      </c>
      <c r="AP2" s="45">
        <v>1</v>
      </c>
      <c r="AQ2" s="46">
        <v>0.218</v>
      </c>
      <c r="AR2" s="47">
        <v>66</v>
      </c>
      <c r="AS2" s="48">
        <v>325</v>
      </c>
      <c r="AT2" s="49">
        <f t="shared" ref="AT2" si="1">MAX(ROUNDUP(AG2,0),ROUNDUP(AH2,0),ROUNDUP(AI2,0))+((MIN(ROUNDUP(AG2,0),ROUNDUP(AH2,0),ROUNDUP(AI2,0))+MEDIAN(ROUNDUP(AG2,0),ROUNDUP(AH2,0),ROUNDUP(AI2,0))))*2</f>
        <v>130</v>
      </c>
      <c r="AU2" s="50">
        <v>300</v>
      </c>
      <c r="AV2" s="51"/>
      <c r="AW2" s="52">
        <v>197.5</v>
      </c>
      <c r="AX2" s="53">
        <v>197.5</v>
      </c>
      <c r="AY2" s="54">
        <v>1500</v>
      </c>
      <c r="AZ2" s="55">
        <v>300</v>
      </c>
      <c r="BA2" s="56">
        <f t="shared" ref="BA2" si="2">IF(ISERROR(AY2/AZ2),"",AY2/AZ2)</f>
        <v>5</v>
      </c>
      <c r="BB2" s="57">
        <v>0.12</v>
      </c>
      <c r="BC2" s="58">
        <f t="shared" ref="BC2" si="3">IF(ISERROR(BT2*BB2),"",BT2*BB2)</f>
        <v>40.499372307692298</v>
      </c>
      <c r="BD2" s="57">
        <v>0</v>
      </c>
      <c r="BE2" s="56">
        <f t="shared" ref="BE2" si="4">IF(ISERROR(BT2*BD2),"",BT2*BD2)</f>
        <v>0</v>
      </c>
      <c r="BF2" s="57">
        <v>0.01</v>
      </c>
      <c r="BG2" s="56">
        <f t="shared" ref="BG2" si="5">IF(ISERROR(BT2*BF2),"",BT2*BF2)</f>
        <v>3.3749476923076918</v>
      </c>
      <c r="BH2" s="59" t="s">
        <v>101</v>
      </c>
      <c r="BI2" s="57">
        <v>0.01</v>
      </c>
      <c r="BJ2" s="56">
        <f t="shared" ref="BJ2" si="6">IF(ISERROR(BT2*BI2),"",BT2*BI2)</f>
        <v>3.3749476923076918</v>
      </c>
      <c r="BK2" s="59"/>
      <c r="BL2" s="57"/>
      <c r="BM2" s="56">
        <f t="shared" ref="BM2" si="7">IF(ISERROR(BT2*BL2),"",BT2*BL2)</f>
        <v>0</v>
      </c>
      <c r="BN2" s="59"/>
      <c r="BO2" s="57"/>
      <c r="BP2" s="56">
        <f t="shared" ref="BP2" si="8">IF(ISERROR(BT2*BO2),"",BT2*BO2)</f>
        <v>0</v>
      </c>
      <c r="BQ2" s="56">
        <f t="shared" ref="BQ2" si="9">IF(ISERROR(BC2+BE2+BG2+BJ2+BM2+BP2),"",BC2+BE2+BG2+BJ2+BM2+BP2)</f>
        <v>47.249267692307683</v>
      </c>
      <c r="BR2" s="58">
        <f t="shared" ref="BR2" si="10">IF(ISERROR(AW2+BA2+BQ2),"",AW2+BA2+BQ2)</f>
        <v>249.74926769230768</v>
      </c>
      <c r="BS2" s="60">
        <f t="shared" ref="BS2" si="11">IF(ISERROR((BT2-BR2)/BT2),"",(BT2-BR2)/BT2)</f>
        <v>0.25999070071057501</v>
      </c>
      <c r="BT2" s="56">
        <f t="shared" ref="BT2" si="12">IF(ISERROR(BV2-BZ2-CB2-CE2),"",BV2-BZ2-CB2-CE2)</f>
        <v>337.49476923076918</v>
      </c>
      <c r="BU2" s="56">
        <f t="shared" ref="BU2" si="13">IF(ISERROR(BV2-CB2-CE2),"",BV2-CB2-CE2)</f>
        <v>339.7247692307692</v>
      </c>
      <c r="BV2" s="56">
        <f t="shared" ref="BV2" si="14">IF(BW2="","",BW2*(1-BX2))</f>
        <v>389.99399999999997</v>
      </c>
      <c r="BW2" s="53">
        <v>649.99</v>
      </c>
      <c r="BX2" s="61">
        <v>0.4</v>
      </c>
      <c r="BY2" s="59"/>
      <c r="BZ2" s="59">
        <v>2.23</v>
      </c>
      <c r="CA2" s="62">
        <v>3500</v>
      </c>
      <c r="CB2" s="56">
        <f t="shared" ref="CB2" si="15">IF(ISERROR(CA2/AS2),"",CA2/AS2)</f>
        <v>10.76923076923077</v>
      </c>
      <c r="CC2" s="35" t="s">
        <v>102</v>
      </c>
      <c r="CD2" s="63">
        <v>0.2</v>
      </c>
      <c r="CE2" s="56">
        <f t="shared" ref="CE2" si="16">IF(ISERROR(AW2*CD2),"",AW2*CD2)</f>
        <v>39.5</v>
      </c>
    </row>
  </sheetData>
  <protectedRanges>
    <protectedRange sqref="BQ2:BV2 AA2:AD2 BH2:BJ2 J2:P2 BB2:BC2 BX2 AU2:AX2 AQ2:AS2 T2:V2 CB2 A2:H2 CE2" name="Range1_1"/>
    <protectedRange sqref="AJ2:AO2" name="Range1_2"/>
    <protectedRange sqref="CA2" name="Range1_3"/>
    <protectedRange sqref="CC2:CD2" name="Range1_4"/>
    <protectedRange sqref="BW2" name="Range1_5"/>
    <protectedRange sqref="BD2:BG2 BA2" name="Range1_1_1"/>
    <protectedRange sqref="BK2:BP2" name="Range1_7"/>
    <protectedRange sqref="R2:S2 W2:Z2" name="Range1_1_1_1"/>
    <protectedRange sqref="I2" name="Range1_8"/>
    <protectedRange sqref="BY2:BZ2" name="Range1_9"/>
    <protectedRange sqref="AY2:AZ2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[1]ValueSelection!#REF!</xm:f>
          </x14:formula1>
          <xm:sqref>W2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K2</xm:sqref>
        </x14:dataValidation>
        <x14:dataValidation type="list" allowBlank="1" showInputMessage="1" showErrorMessage="1">
          <x14:formula1>
            <xm:f>[1]ValueSelection!#REF!</xm:f>
          </x14:formula1>
          <xm:sqref>J2</xm:sqref>
        </x14:dataValidation>
        <x14:dataValidation type="list" allowBlank="1" showInputMessage="1" showErrorMessage="1">
          <x14:formula1>
            <xm:f>[1]Data!#REF!</xm:f>
          </x14:formula1>
          <xm:sqref>AD2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2025-09-19T02:51:58Z</dcterms:created>
  <dcterms:modified xsi:type="dcterms:W3CDTF">2025-09-28T01:01:39Z</dcterms:modified>
</cp:coreProperties>
</file>