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9" i="1" l="1"/>
  <c r="AZ9" i="1"/>
  <c r="AV9" i="1"/>
  <c r="AP9" i="1"/>
  <c r="AM9" i="1"/>
  <c r="AK9" i="1"/>
  <c r="AG9" i="1"/>
  <c r="AH9" i="1" s="1"/>
  <c r="AA9" i="1"/>
  <c r="AC9" i="1" s="1"/>
  <c r="AE9" i="1" s="1"/>
  <c r="BA8" i="1"/>
  <c r="AZ8" i="1"/>
  <c r="AV8" i="1"/>
  <c r="AP8" i="1"/>
  <c r="AM8" i="1"/>
  <c r="AK8" i="1"/>
  <c r="AG8" i="1"/>
  <c r="AA8" i="1"/>
  <c r="AC8" i="1" s="1"/>
  <c r="AE8" i="1" s="1"/>
  <c r="S8" i="1"/>
  <c r="BA7" i="1"/>
  <c r="AZ7" i="1"/>
  <c r="AV7" i="1"/>
  <c r="AP7" i="1"/>
  <c r="AM7" i="1"/>
  <c r="AK7" i="1"/>
  <c r="AG7" i="1"/>
  <c r="AA7" i="1"/>
  <c r="AC7" i="1" s="1"/>
  <c r="AE7" i="1" s="1"/>
  <c r="S7" i="1"/>
  <c r="BA5" i="1"/>
  <c r="AZ5" i="1"/>
  <c r="AV5" i="1"/>
  <c r="AP5" i="1"/>
  <c r="AM5" i="1"/>
  <c r="AK5" i="1"/>
  <c r="AG5" i="1"/>
  <c r="AA5" i="1"/>
  <c r="AC5" i="1" s="1"/>
  <c r="AE5" i="1" s="1"/>
  <c r="S5" i="1"/>
  <c r="BA4" i="1"/>
  <c r="AZ4" i="1"/>
  <c r="AV4" i="1"/>
  <c r="AP4" i="1"/>
  <c r="AM4" i="1"/>
  <c r="AK4" i="1"/>
  <c r="AG4" i="1"/>
  <c r="AA4" i="1"/>
  <c r="AC4" i="1" s="1"/>
  <c r="AE4" i="1" s="1"/>
  <c r="S4" i="1"/>
  <c r="BA3" i="1"/>
  <c r="AZ3" i="1"/>
  <c r="AV3" i="1"/>
  <c r="AP3" i="1"/>
  <c r="AM3" i="1"/>
  <c r="AK3" i="1"/>
  <c r="AG3" i="1"/>
  <c r="AA3" i="1"/>
  <c r="AC3" i="1" s="1"/>
  <c r="AE3" i="1" s="1"/>
  <c r="S3" i="1"/>
  <c r="BA2" i="1"/>
  <c r="AZ2" i="1"/>
  <c r="AV2" i="1"/>
  <c r="AP2" i="1"/>
  <c r="AM2" i="1"/>
  <c r="AK2" i="1"/>
  <c r="AG2" i="1"/>
  <c r="AA2" i="1"/>
  <c r="AC2" i="1" s="1"/>
  <c r="AE2" i="1" s="1"/>
  <c r="S2" i="1"/>
  <c r="AH4" i="1" l="1"/>
  <c r="AH7" i="1"/>
  <c r="AI7" i="1" s="1"/>
  <c r="AQ2" i="1"/>
  <c r="AQ4" i="1"/>
  <c r="AI9" i="1"/>
  <c r="AH5" i="1"/>
  <c r="AH2" i="1"/>
  <c r="AI2" i="1" s="1"/>
  <c r="AR2" i="1" s="1"/>
  <c r="AY2" i="1" s="1"/>
  <c r="AQ3" i="1"/>
  <c r="AQ8" i="1"/>
  <c r="AQ5" i="1"/>
  <c r="AQ7" i="1"/>
  <c r="AI5" i="1"/>
  <c r="AH8" i="1"/>
  <c r="AI8" i="1" s="1"/>
  <c r="AR8" i="1" s="1"/>
  <c r="AQ9" i="1"/>
  <c r="AH3" i="1"/>
  <c r="AI3" i="1" s="1"/>
  <c r="AR3" i="1" s="1"/>
  <c r="AI4" i="1"/>
  <c r="AR4" i="1" l="1"/>
  <c r="AR7" i="1"/>
  <c r="AS7" i="1" s="1"/>
  <c r="AR9" i="1"/>
  <c r="AS9" i="1" s="1"/>
  <c r="AS2" i="1"/>
  <c r="AR5" i="1"/>
  <c r="AS5" i="1" s="1"/>
  <c r="AS3" i="1"/>
  <c r="AY3" i="1"/>
  <c r="AY9" i="1"/>
  <c r="AS8" i="1"/>
  <c r="AY8" i="1"/>
  <c r="AS4" i="1"/>
  <c r="AY4" i="1"/>
  <c r="AY7" i="1"/>
  <c r="AY5" i="1"/>
</calcChain>
</file>

<file path=xl/comments1.xml><?xml version="1.0" encoding="utf-8"?>
<comments xmlns="http://schemas.openxmlformats.org/spreadsheetml/2006/main">
  <authors>
    <author>heather.zhu@jlahome.com</author>
    <author>tc={D907AAE0-AD8C-4440-BC0F-DA56CB903C23}</author>
  </authors>
  <commentList>
    <comment ref="AA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C1" authorId="0" shapeId="0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E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H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K1" authorId="0" shapeId="0">
      <text>
        <r>
          <rPr>
            <sz val="11"/>
            <rFont val="Calibri"/>
            <family val="2"/>
          </rPr>
          <t>[JLA Domestic Price]*[DA %]</t>
        </r>
      </text>
    </comment>
    <comment ref="AM1" authorId="0" shapeId="0">
      <text>
        <r>
          <rPr>
            <sz val="11"/>
            <rFont val="Calibri"/>
            <family val="2"/>
          </rPr>
          <t>[JLA Domestic Price]*[Royalty %]</t>
        </r>
      </text>
    </comment>
    <comment ref="AP1" authorId="0" shapeId="0">
      <text>
        <r>
          <rPr>
            <sz val="11"/>
            <rFont val="Calibri"/>
            <family val="2"/>
          </rPr>
          <t>[JLA Domestic Price]*[Warehouse Charge %]</t>
        </r>
      </text>
    </comment>
    <comment ref="AQ1" authorId="0" shapeId="0">
      <text>
        <r>
          <rPr>
            <sz val="11"/>
            <rFont val="Calibri"/>
            <family val="2"/>
          </rPr>
          <t>[DA $]+[Royalty $]+[Other Load $]</t>
        </r>
      </text>
    </comment>
    <comment ref="AR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S1" authorId="0" shapeId="0">
      <text>
        <r>
          <rPr>
            <sz val="11"/>
            <rFont val="Calibri"/>
            <family val="2"/>
          </rPr>
          <t>([JLA POE Price]-[LDP Cost with Load $])/[JLA POE Price]</t>
        </r>
      </text>
    </comment>
    <comment ref="AV1" authorId="0" shapeId="0">
      <text>
        <r>
          <rPr>
            <sz val="11"/>
            <rFont val="Calibri"/>
            <family val="2"/>
          </rPr>
          <t>([Suggested Reatil Price]-[JLA Domestic Price])/[Suggested Reatil Price]</t>
        </r>
      </text>
    </comment>
    <comment ref="AY1" authorId="0" shapeId="0">
      <text>
        <r>
          <rPr>
            <sz val="11"/>
            <rFont val="Calibri"/>
            <family val="2"/>
          </rPr>
          <t>[LDP Cost with Load $]*[MOQ]</t>
        </r>
      </text>
    </comment>
    <comment ref="AZ1" authorId="0" shapeId="0">
      <text>
        <r>
          <rPr>
            <sz val="11"/>
            <rFont val="Calibri"/>
            <family val="2"/>
          </rPr>
          <t>[JLA Domestic Price]*[MOQ]</t>
        </r>
      </text>
    </comment>
    <comment ref="BA1" authorId="0" shapeId="0">
      <text>
        <r>
          <rPr>
            <sz val="11"/>
            <rFont val="Calibri"/>
            <family val="2"/>
          </rPr>
          <t>[Suggested Retail price]*[MOQ]</t>
        </r>
      </text>
    </comment>
    <comment ref="BB1" authorId="0" shapeId="0">
      <text>
        <r>
          <rPr>
            <sz val="11"/>
            <rFont val="Calibri"/>
            <family val="2"/>
          </rPr>
          <t>[Master Carton L (cm)]*[Master Carton W (cm)]*[Master Carton H (cm)]/1000000/[Case Pack]*[Total Quantity]</t>
        </r>
      </text>
    </comment>
    <comment ref="S9" authorId="1" shapeId="0">
      <text>
        <r>
          <rPr>
            <sz val="11"/>
            <rFont val="Calibri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According to last market spec &amp; cost</t>
        </r>
      </text>
    </comment>
  </commentList>
</comments>
</file>

<file path=xl/sharedStrings.xml><?xml version="1.0" encoding="utf-8"?>
<sst xmlns="http://schemas.openxmlformats.org/spreadsheetml/2006/main" count="189" uniqueCount="119">
  <si>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</si>
  <si>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</si>
  <si>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</si>
  <si>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</si>
  <si>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</si>
  <si>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</si>
  <si>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</si>
  <si>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</si>
  <si>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</si>
  <si>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</si>
  <si>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</si>
  <si>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</si>
  <si>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</si>
  <si>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Customer Item#</t>
  </si>
  <si>
    <t>Additional Customer Item#</t>
  </si>
  <si>
    <t>Unit of Measure</t>
  </si>
  <si>
    <t>Item</t>
    <phoneticPr fontId="2" type="noConversion"/>
  </si>
  <si>
    <t>UPC</t>
    <phoneticPr fontId="2" type="noConversion"/>
  </si>
  <si>
    <t>UCCPM Price / FOB Cost $</t>
  </si>
  <si>
    <t>Package Type</t>
  </si>
  <si>
    <t>Packaging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</si>
  <si>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</si>
  <si>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</si>
  <si>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</si>
  <si>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</si>
  <si>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</si>
  <si>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</si>
  <si>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</si>
  <si>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</si>
  <si>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</si>
  <si>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</si>
  <si>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</si>
  <si>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</si>
  <si>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</si>
  <si>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</si>
  <si>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</si>
  <si>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</si>
  <si>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Royalty %</t>
  </si>
  <si>
    <t>Royalty $</t>
  </si>
  <si>
    <t>Other Load</t>
  </si>
  <si>
    <t>Other Load %</t>
  </si>
  <si>
    <t>Other Load $</t>
  </si>
  <si>
    <t>Total Load $</t>
  </si>
  <si>
    <t>LDP Cost with Load $</t>
  </si>
  <si>
    <t>JLA LDP MU%</t>
  </si>
  <si>
    <t>JLA POE Price</t>
  </si>
  <si>
    <t>Suggested Retail Price</t>
  </si>
  <si>
    <t>Retail Markup %</t>
  </si>
  <si>
    <t>Additional Customer Price</t>
  </si>
  <si>
    <t>MOQ</t>
  </si>
  <si>
    <t>Total Cost</t>
  </si>
  <si>
    <t>Total Sales</t>
  </si>
  <si>
    <t>Retailer Selling Price Total</t>
  </si>
  <si>
    <t>Master Carton CBM</t>
  </si>
  <si>
    <t>Master Carton Weight (kg)</t>
  </si>
  <si>
    <t>Remarks</t>
  </si>
  <si>
    <t>Port</t>
  </si>
  <si>
    <t>COO</t>
  </si>
  <si>
    <t>Vendor</t>
  </si>
  <si>
    <t>Laura Ashley 5%</t>
  </si>
  <si>
    <t>Shower Curtain</t>
  </si>
  <si>
    <t>Single SC</t>
  </si>
  <si>
    <t>100% polyester</t>
    <phoneticPr fontId="2" type="noConversion"/>
  </si>
  <si>
    <t>72x72"</t>
    <phoneticPr fontId="10" type="noConversion"/>
  </si>
  <si>
    <t>Piece</t>
  </si>
  <si>
    <t>Normal</t>
  </si>
  <si>
    <t>6303.12.0090</t>
  </si>
  <si>
    <t>China</t>
    <phoneticPr fontId="10" type="noConversion"/>
  </si>
  <si>
    <t>Laura Ashley</t>
  </si>
  <si>
    <t>72x72"</t>
    <phoneticPr fontId="10" type="noConversion"/>
  </si>
  <si>
    <t>Shanghai</t>
    <phoneticPr fontId="10" type="noConversion"/>
  </si>
  <si>
    <t>SAJ</t>
    <phoneticPr fontId="10" type="noConversion"/>
  </si>
  <si>
    <t>JLA Brand</t>
  </si>
  <si>
    <t>JHANE Taupe</t>
    <phoneticPr fontId="10" type="noConversion"/>
  </si>
  <si>
    <t>100% polyester       Weight:200gsm</t>
    <phoneticPr fontId="10" type="noConversion"/>
  </si>
  <si>
    <t>Taupe</t>
    <phoneticPr fontId="10" type="noConversion"/>
  </si>
  <si>
    <t>China</t>
    <phoneticPr fontId="10" type="noConversion"/>
  </si>
  <si>
    <t>SAJ</t>
    <phoneticPr fontId="10" type="noConversion"/>
  </si>
  <si>
    <t>JHANE White</t>
    <phoneticPr fontId="10" type="noConversion"/>
  </si>
  <si>
    <t>100% polyester</t>
    <phoneticPr fontId="2" type="noConversion"/>
  </si>
  <si>
    <t>White</t>
    <phoneticPr fontId="10" type="noConversion"/>
  </si>
  <si>
    <t>Delamore Woven</t>
    <phoneticPr fontId="10" type="noConversion"/>
  </si>
  <si>
    <r>
      <t>100% polyester</t>
    </r>
    <r>
      <rPr>
        <sz val="11"/>
        <rFont val="宋体"/>
        <family val="2"/>
        <charset val="134"/>
      </rPr>
      <t>,</t>
    </r>
    <r>
      <rPr>
        <sz val="11"/>
        <rFont val="Calibri"/>
        <family val="2"/>
      </rPr>
      <t>jacquard    Weight:200gsm</t>
    </r>
    <phoneticPr fontId="2" type="noConversion"/>
  </si>
  <si>
    <t>Green</t>
    <phoneticPr fontId="10" type="noConversion"/>
  </si>
  <si>
    <t>N Natori</t>
    <phoneticPr fontId="10" type="noConversion"/>
  </si>
  <si>
    <t>N Natori 5%</t>
  </si>
  <si>
    <t xml:space="preserve">CHIBA </t>
  </si>
  <si>
    <t>100%polyester,jacquard
Weight:200gsm</t>
    <phoneticPr fontId="2" type="noConversion"/>
  </si>
  <si>
    <t>100% polyester</t>
    <phoneticPr fontId="2" type="noConversion"/>
  </si>
  <si>
    <t>72x72"</t>
    <phoneticPr fontId="10" type="noConversion"/>
  </si>
  <si>
    <t>Blue</t>
  </si>
  <si>
    <t>Shanghai</t>
    <phoneticPr fontId="10" type="noConversion"/>
  </si>
  <si>
    <t>N Natori</t>
    <phoneticPr fontId="10" type="noConversion"/>
  </si>
  <si>
    <t xml:space="preserve"> REINA LEAF </t>
  </si>
  <si>
    <t>100%polyester,jacquard</t>
    <phoneticPr fontId="2" type="noConversion"/>
  </si>
  <si>
    <t>72x72"</t>
    <phoneticPr fontId="10" type="noConversion"/>
  </si>
  <si>
    <t>Gray</t>
  </si>
  <si>
    <t>Josette Woven</t>
    <phoneticPr fontId="10" type="noConversion"/>
  </si>
  <si>
    <t>100%polyester,jacquard
Weight:175gsm</t>
    <phoneticPr fontId="10" type="noConversion"/>
  </si>
  <si>
    <t>Pink</t>
    <phoneticPr fontId="10" type="noConversion"/>
  </si>
  <si>
    <t>YLS</t>
    <phoneticPr fontId="10" type="noConversion"/>
  </si>
  <si>
    <t>Hemingway Woven</t>
    <phoneticPr fontId="10" type="noConversion"/>
  </si>
  <si>
    <t xml:space="preserve"> 100% polyester,Jacquard.  Weight:148gsm</t>
  </si>
  <si>
    <t>72x72"</t>
    <phoneticPr fontId="10" type="noConversion"/>
  </si>
  <si>
    <t>Sage</t>
    <phoneticPr fontId="10" type="noConversion"/>
  </si>
  <si>
    <t>North home</t>
    <phoneticPr fontId="10" type="noConversion"/>
  </si>
  <si>
    <t xml:space="preserve">SURI </t>
    <phoneticPr fontId="10" type="noConversion"/>
  </si>
  <si>
    <t xml:space="preserve">100%polyester,Microfiber
Digital printing
Weight:140gsm </t>
    <phoneticPr fontId="0" type="noConversion"/>
  </si>
  <si>
    <t>Blue</t>
    <phoneticPr fontId="10" type="noConversion"/>
  </si>
  <si>
    <t>JR</t>
    <phoneticPr fontId="10" type="noConversion"/>
  </si>
  <si>
    <r>
      <t>100%</t>
    </r>
    <r>
      <rPr>
        <sz val="11"/>
        <rFont val="Calibri"/>
        <family val="2"/>
      </rPr>
      <t xml:space="preserve"> Polyester Single </t>
    </r>
    <r>
      <rPr>
        <sz val="11"/>
        <rFont val="Calibri"/>
        <family val="2"/>
      </rPr>
      <t>Shower Curtain</t>
    </r>
    <phoneticPr fontId="2" type="noConversion"/>
  </si>
  <si>
    <t>NN70-0314</t>
    <phoneticPr fontId="2" type="noConversion"/>
  </si>
  <si>
    <t>NN70-0315</t>
  </si>
  <si>
    <t>NN70-0316</t>
  </si>
  <si>
    <t>LA70-0261</t>
    <phoneticPr fontId="2" type="noConversion"/>
  </si>
  <si>
    <t>LA70-0262</t>
    <phoneticPr fontId="2" type="noConversion"/>
  </si>
  <si>
    <t>LA70-0263</t>
  </si>
  <si>
    <t>HG70-4937</t>
    <phoneticPr fontId="2" type="noConversion"/>
  </si>
  <si>
    <t>HG70-4938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</si>
</sst>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26" formatCode="\$#,##0.00_);[Red]\(\$#,##0.00\)"/>
    <numFmt numFmtId="176" formatCode="&quot;$&quot;#,##0.00"/>
    <numFmt numFmtId="177" formatCode="0.0"/>
    <numFmt numFmtId="178" formatCode="0.000"/>
    <numFmt numFmtId="179" formatCode="[$$-409]#,##0.00;\-[$$-409]#,##0.00"/>
    <numFmt numFmtId="180" formatCode="0.00_ "/>
    <numFmt numFmtId="181" formatCode="\$#,##0.00;\-\$#,##0.00"/>
    <numFmt numFmtId="182" formatCode="0.0_);[Red]\(0.0\)"/>
    <numFmt numFmtId="183" formatCode="_(* #,##0_);_(* \(#,##0\);_(* &quot;-&quot;??_);_(@_)"/>
    <numFmt numFmtId="184" formatCode="0.0%"/>
    <numFmt numFmtId="185" formatCode="[$-409]dd\-mmm\-yy;@"/>
  </numFmts>
  <fonts count="15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sz val="11"/>
      <color rgb="FFFF0000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1"/>
      <name val="宋体"/>
      <family val="2"/>
      <charset val="134"/>
    </font>
    <font>
      <sz val="11"/>
      <color indexed="8"/>
      <name val="Calibri"/>
      <family val="2"/>
    </font>
    <font>
      <sz val="10"/>
      <color rgb="FFFF0000"/>
      <name val="Aptos Display"/>
      <family val="2"/>
    </font>
    <font>
      <b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6" fillId="0" borderId="0"/>
    <xf numFmtId="0" fontId="6" fillId="0" borderId="0"/>
    <xf numFmtId="9" fontId="1" fillId="0" borderId="0" applyFont="0" applyFill="0" applyBorder="0" applyAlignment="0" applyProtection="0"/>
    <xf numFmtId="185" fontId="12" fillId="0" borderId="0">
      <alignment vertical="center"/>
    </xf>
  </cellStyleXfs>
  <cellXfs count="7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10" fontId="0" fillId="0" borderId="0" xfId="0" applyNumberFormat="1" applyAlignment="1">
      <alignment wrapText="1"/>
    </xf>
    <xf numFmtId="176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4" fillId="4" borderId="2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 wrapText="1"/>
    </xf>
    <xf numFmtId="176" fontId="4" fillId="5" borderId="1" xfId="0" applyNumberFormat="1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77" fontId="4" fillId="0" borderId="2" xfId="0" applyNumberFormat="1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center" wrapText="1"/>
    </xf>
    <xf numFmtId="1" fontId="4" fillId="0" borderId="2" xfId="0" applyNumberFormat="1" applyFont="1" applyBorder="1" applyAlignment="1">
      <alignment horizontal="center" wrapText="1"/>
    </xf>
    <xf numFmtId="178" fontId="7" fillId="0" borderId="2" xfId="2" applyNumberFormat="1" applyFont="1" applyBorder="1" applyAlignment="1">
      <alignment wrapText="1"/>
    </xf>
    <xf numFmtId="2" fontId="8" fillId="0" borderId="2" xfId="2" applyNumberFormat="1" applyFont="1" applyBorder="1" applyAlignment="1">
      <alignment wrapText="1"/>
    </xf>
    <xf numFmtId="1" fontId="7" fillId="0" borderId="2" xfId="2" applyNumberFormat="1" applyFont="1" applyBorder="1" applyAlignment="1">
      <alignment wrapText="1"/>
    </xf>
    <xf numFmtId="176" fontId="7" fillId="0" borderId="2" xfId="2" applyNumberFormat="1" applyFont="1" applyBorder="1" applyAlignment="1">
      <alignment wrapText="1"/>
    </xf>
    <xf numFmtId="10" fontId="4" fillId="0" borderId="2" xfId="0" applyNumberFormat="1" applyFont="1" applyBorder="1" applyAlignment="1">
      <alignment horizontal="center" wrapText="1"/>
    </xf>
    <xf numFmtId="176" fontId="7" fillId="4" borderId="2" xfId="2" applyNumberFormat="1" applyFont="1" applyFill="1" applyBorder="1" applyAlignment="1">
      <alignment wrapText="1"/>
    </xf>
    <xf numFmtId="176" fontId="8" fillId="0" borderId="2" xfId="2" applyNumberFormat="1" applyFont="1" applyBorder="1" applyAlignment="1">
      <alignment wrapText="1"/>
    </xf>
    <xf numFmtId="176" fontId="7" fillId="2" borderId="2" xfId="2" applyNumberFormat="1" applyFont="1" applyFill="1" applyBorder="1" applyAlignment="1">
      <alignment wrapText="1"/>
    </xf>
    <xf numFmtId="10" fontId="7" fillId="2" borderId="2" xfId="2" applyNumberFormat="1" applyFont="1" applyFill="1" applyBorder="1" applyAlignment="1">
      <alignment wrapText="1"/>
    </xf>
    <xf numFmtId="176" fontId="8" fillId="4" borderId="2" xfId="2" applyNumberFormat="1" applyFont="1" applyFill="1" applyBorder="1" applyAlignment="1">
      <alignment wrapText="1"/>
    </xf>
    <xf numFmtId="176" fontId="4" fillId="2" borderId="2" xfId="0" applyNumberFormat="1" applyFont="1" applyFill="1" applyBorder="1" applyAlignment="1">
      <alignment horizontal="center" wrapText="1"/>
    </xf>
    <xf numFmtId="176" fontId="8" fillId="2" borderId="1" xfId="2" applyNumberFormat="1" applyFont="1" applyFill="1" applyBorder="1" applyAlignment="1">
      <alignment wrapText="1"/>
    </xf>
    <xf numFmtId="2" fontId="7" fillId="0" borderId="2" xfId="2" applyNumberFormat="1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wrapText="1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18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81" fontId="4" fillId="6" borderId="1" xfId="0" applyNumberFormat="1" applyFont="1" applyFill="1" applyBorder="1" applyAlignment="1">
      <alignment horizontal="center" vertical="center"/>
    </xf>
    <xf numFmtId="182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83" fontId="0" fillId="0" borderId="2" xfId="0" applyNumberFormat="1" applyBorder="1" applyAlignment="1">
      <alignment horizontal="center" vertical="center"/>
    </xf>
    <xf numFmtId="178" fontId="0" fillId="7" borderId="2" xfId="0" applyNumberFormat="1" applyFill="1" applyBorder="1" applyAlignment="1">
      <alignment horizontal="center" vertical="center"/>
    </xf>
    <xf numFmtId="1" fontId="0" fillId="7" borderId="2" xfId="0" applyNumberForma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7" borderId="2" xfId="0" applyNumberFormat="1" applyFill="1" applyBorder="1" applyAlignment="1">
      <alignment horizontal="center" vertical="center"/>
    </xf>
    <xf numFmtId="0" fontId="6" fillId="0" borderId="2" xfId="3" applyBorder="1" applyAlignment="1">
      <alignment horizontal="center" vertical="center" wrapText="1"/>
    </xf>
    <xf numFmtId="184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0" fontId="0" fillId="7" borderId="2" xfId="4" applyNumberFormat="1" applyFont="1" applyFill="1" applyBorder="1" applyAlignment="1">
      <alignment horizontal="center" vertical="center"/>
    </xf>
    <xf numFmtId="2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2" fontId="0" fillId="7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26" fontId="4" fillId="4" borderId="2" xfId="0" applyNumberFormat="1" applyFont="1" applyFill="1" applyBorder="1" applyAlignment="1">
      <alignment horizontal="center" vertical="center"/>
    </xf>
    <xf numFmtId="179" fontId="0" fillId="4" borderId="2" xfId="0" applyNumberFormat="1" applyFill="1" applyBorder="1" applyAlignment="1">
      <alignment horizontal="center" vertical="center" wrapText="1"/>
    </xf>
    <xf numFmtId="176" fontId="4" fillId="6" borderId="1" xfId="0" applyNumberFormat="1" applyFont="1" applyFill="1" applyBorder="1" applyAlignment="1">
      <alignment horizontal="center" vertical="center" wrapText="1"/>
    </xf>
    <xf numFmtId="182" fontId="1" fillId="0" borderId="2" xfId="0" applyNumberFormat="1" applyFon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9" fontId="1" fillId="4" borderId="2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3" fillId="4" borderId="2" xfId="5" applyNumberFormat="1" applyFont="1" applyFill="1" applyBorder="1" applyAlignment="1">
      <alignment horizontal="left" vertical="center" wrapText="1"/>
    </xf>
    <xf numFmtId="176" fontId="14" fillId="4" borderId="1" xfId="0" applyNumberFormat="1" applyFont="1" applyFill="1" applyBorder="1" applyAlignment="1">
      <alignment horizontal="center" vertical="center" wrapText="1"/>
    </xf>
    <xf numFmtId="182" fontId="3" fillId="0" borderId="2" xfId="0" applyNumberFormat="1" applyFont="1" applyBorder="1" applyAlignment="1">
      <alignment horizontal="center" vertical="center"/>
    </xf>
    <xf numFmtId="177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  <xf numFmtId="0" fontId="0" fillId="0" borderId="2" xfId="0" applyFont="1" applyBorder="1" applyAlignment="1">
      <alignment horizontal="center" vertical="center" wrapText="1"/>
    </xf>
  </cellXfs>
  <cellStyles count="6">
    <cellStyle name="Normal 2" xfId="1"/>
    <cellStyle name="Normal 2 18 2" xfId="2"/>
    <cellStyle name="Percent 2" xfId="4"/>
    <cellStyle name="常规" xfId="0" builtinId="0"/>
    <cellStyle name="常规 2" xfId="5"/>
    <cellStyle name="样式 1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G%20SC%20Reorder%20%20New%20POE%20Quote%20Sheet%20-%20202509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Item"/>
      <sheetName val="AmyLi 9.17"/>
      <sheetName val="ValueSelect"/>
      <sheetName val="Data"/>
    </sheetNames>
    <sheetDataSet>
      <sheetData sheetId="0"/>
      <sheetData sheetId="1"/>
      <sheetData sheetId="2">
        <row r="8">
          <cell r="R8">
            <v>5.8</v>
          </cell>
        </row>
        <row r="9">
          <cell r="R9">
            <v>5.8</v>
          </cell>
        </row>
        <row r="10">
          <cell r="R10">
            <v>5.45</v>
          </cell>
        </row>
        <row r="11">
          <cell r="R11">
            <v>4.9000000000000004</v>
          </cell>
        </row>
        <row r="12">
          <cell r="R12">
            <v>5.5</v>
          </cell>
        </row>
        <row r="13">
          <cell r="R13">
            <v>4.5999999999999996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I10"/>
  <sheetViews>
    <sheetView tabSelected="1" zoomScale="80" zoomScaleNormal="80" workbookViewId="0">
      <selection activeCell="AZ8" sqref="AZ8"/>
    </sheetView>
  </sheetViews>
  <sheetFormatPr defaultColWidth="9.140625" defaultRowHeight="15"/>
  <cols>
    <col min="1" max="1" width="10.140625" style="1" customWidth="1"/>
    <col min="2" max="2" width="33" style="2" customWidth="1"/>
    <col min="3" max="3" width="8.42578125" style="2" customWidth="1"/>
    <col min="4" max="4" width="13.85546875" style="2" customWidth="1"/>
    <col min="5" max="5" width="25.5703125" style="2" customWidth="1"/>
    <col min="6" max="6" width="10" style="2" customWidth="1"/>
    <col min="7" max="7" width="13.85546875" style="2" customWidth="1"/>
    <col min="8" max="8" width="17.28515625" style="2" customWidth="1"/>
    <col min="9" max="9" width="19.7109375" style="2" customWidth="1"/>
    <col min="10" max="10" width="18.140625" style="2" customWidth="1"/>
    <col min="11" max="11" width="16.42578125" style="3" customWidth="1"/>
    <col min="12" max="12" width="13.42578125" style="2" customWidth="1"/>
    <col min="13" max="17" width="16.85546875" style="2" customWidth="1"/>
    <col min="18" max="18" width="20.28515625" style="2" customWidth="1"/>
    <col min="19" max="19" width="10.28515625" style="5" customWidth="1"/>
    <col min="20" max="21" width="9.28515625" style="2" customWidth="1"/>
    <col min="22" max="24" width="9.28515625" style="72" customWidth="1"/>
    <col min="25" max="25" width="9.28515625" style="73" customWidth="1"/>
    <col min="26" max="26" width="9.28515625" style="74" customWidth="1"/>
    <col min="27" max="27" width="9.28515625" style="75" customWidth="1"/>
    <col min="28" max="28" width="9.28515625" style="73" customWidth="1"/>
    <col min="29" max="29" width="9.28515625" style="74" customWidth="1"/>
    <col min="30" max="30" width="9.28515625" style="2" customWidth="1"/>
    <col min="31" max="31" width="9.28515625" style="5" customWidth="1"/>
    <col min="32" max="32" width="9.28515625" style="2" customWidth="1"/>
    <col min="33" max="33" width="9.28515625" style="4" customWidth="1"/>
    <col min="34" max="35" width="9.28515625" style="5" customWidth="1"/>
    <col min="36" max="36" width="9.28515625" style="4" customWidth="1"/>
    <col min="37" max="37" width="9.28515625" style="5" customWidth="1"/>
    <col min="38" max="38" width="9.28515625" style="4" customWidth="1"/>
    <col min="39" max="40" width="13.7109375" style="5" customWidth="1"/>
    <col min="41" max="41" width="13.7109375" style="4" customWidth="1"/>
    <col min="42" max="44" width="13.7109375" style="5" customWidth="1"/>
    <col min="45" max="45" width="10.85546875" style="5" customWidth="1"/>
    <col min="46" max="46" width="12.140625" style="5" customWidth="1"/>
    <col min="47" max="47" width="9.140625" style="2" customWidth="1"/>
    <col min="48" max="48" width="11.28515625" style="2" customWidth="1"/>
    <col min="49" max="49" width="11.28515625" style="5" customWidth="1"/>
    <col min="50" max="50" width="11.28515625" style="2" customWidth="1"/>
    <col min="51" max="51" width="13.5703125" style="5" customWidth="1"/>
    <col min="52" max="53" width="12" style="5" customWidth="1"/>
    <col min="54" max="54" width="12" style="2" customWidth="1"/>
    <col min="55" max="55" width="9.140625" style="2"/>
    <col min="56" max="56" width="13.7109375" style="2" customWidth="1"/>
    <col min="57" max="57" width="12.85546875" style="2" customWidth="1"/>
    <col min="58" max="58" width="12.5703125" style="2" customWidth="1"/>
    <col min="59" max="59" width="15.85546875" style="2" customWidth="1"/>
    <col min="60" max="16384" width="9.140625" style="2"/>
  </cols>
  <sheetData>
    <row r="1" spans="1:61" ht="68.099999999999994" customHeight="1">
      <c r="A1" s="6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9" t="s">
        <v>5</v>
      </c>
      <c r="G1" s="7" t="s">
        <v>6</v>
      </c>
      <c r="H1" s="10" t="s">
        <v>7</v>
      </c>
      <c r="I1" s="11" t="s">
        <v>8</v>
      </c>
      <c r="J1" s="10" t="s">
        <v>9</v>
      </c>
      <c r="K1" s="11" t="s">
        <v>10</v>
      </c>
      <c r="L1" s="10" t="s">
        <v>11</v>
      </c>
      <c r="M1" s="10" t="s">
        <v>12</v>
      </c>
      <c r="N1" s="7" t="s">
        <v>13</v>
      </c>
      <c r="O1" s="7" t="s">
        <v>14</v>
      </c>
      <c r="P1" s="11" t="s">
        <v>15</v>
      </c>
      <c r="Q1" s="12" t="s">
        <v>16</v>
      </c>
      <c r="R1" s="12" t="s">
        <v>17</v>
      </c>
      <c r="S1" s="13" t="s">
        <v>18</v>
      </c>
      <c r="T1" s="14" t="s">
        <v>19</v>
      </c>
      <c r="U1" s="6" t="s">
        <v>20</v>
      </c>
      <c r="V1" s="15" t="s">
        <v>21</v>
      </c>
      <c r="W1" s="15" t="s">
        <v>22</v>
      </c>
      <c r="X1" s="15" t="s">
        <v>23</v>
      </c>
      <c r="Y1" s="16" t="s">
        <v>24</v>
      </c>
      <c r="Z1" s="17" t="s">
        <v>25</v>
      </c>
      <c r="AA1" s="18" t="s">
        <v>26</v>
      </c>
      <c r="AB1" s="19" t="s">
        <v>27</v>
      </c>
      <c r="AC1" s="20" t="s">
        <v>28</v>
      </c>
      <c r="AD1" s="6" t="s">
        <v>29</v>
      </c>
      <c r="AE1" s="21" t="s">
        <v>30</v>
      </c>
      <c r="AF1" s="6" t="s">
        <v>31</v>
      </c>
      <c r="AG1" s="22" t="s">
        <v>32</v>
      </c>
      <c r="AH1" s="23" t="s">
        <v>33</v>
      </c>
      <c r="AI1" s="21" t="s">
        <v>34</v>
      </c>
      <c r="AJ1" s="22" t="s">
        <v>35</v>
      </c>
      <c r="AK1" s="21" t="s">
        <v>36</v>
      </c>
      <c r="AL1" s="22" t="s">
        <v>37</v>
      </c>
      <c r="AM1" s="21" t="s">
        <v>38</v>
      </c>
      <c r="AN1" s="24" t="s">
        <v>39</v>
      </c>
      <c r="AO1" s="22" t="s">
        <v>40</v>
      </c>
      <c r="AP1" s="21" t="s">
        <v>41</v>
      </c>
      <c r="AQ1" s="21" t="s">
        <v>42</v>
      </c>
      <c r="AR1" s="25" t="s">
        <v>43</v>
      </c>
      <c r="AS1" s="26" t="s">
        <v>44</v>
      </c>
      <c r="AT1" s="27" t="s">
        <v>45</v>
      </c>
      <c r="AU1" s="28" t="s">
        <v>46</v>
      </c>
      <c r="AV1" s="26" t="s">
        <v>47</v>
      </c>
      <c r="AW1" s="29" t="s">
        <v>48</v>
      </c>
      <c r="AX1" s="6" t="s">
        <v>49</v>
      </c>
      <c r="AY1" s="21" t="s">
        <v>50</v>
      </c>
      <c r="AZ1" s="21" t="s">
        <v>51</v>
      </c>
      <c r="BA1" s="21" t="s">
        <v>52</v>
      </c>
      <c r="BB1" s="30" t="s">
        <v>53</v>
      </c>
      <c r="BC1" s="31" t="s">
        <v>54</v>
      </c>
      <c r="BD1" s="31" t="s">
        <v>55</v>
      </c>
      <c r="BE1" s="32" t="s">
        <v>56</v>
      </c>
      <c r="BF1" s="32" t="s">
        <v>57</v>
      </c>
      <c r="BG1" s="32" t="s">
        <v>58</v>
      </c>
    </row>
    <row r="2" spans="1:61" customFormat="1" ht="69.75" customHeight="1">
      <c r="A2" s="33">
        <v>5</v>
      </c>
      <c r="B2" s="33"/>
      <c r="C2" s="33"/>
      <c r="D2" s="34" t="s">
        <v>72</v>
      </c>
      <c r="E2" s="33"/>
      <c r="F2" s="35" t="s">
        <v>60</v>
      </c>
      <c r="G2" s="36" t="s">
        <v>73</v>
      </c>
      <c r="H2" s="76" t="s">
        <v>110</v>
      </c>
      <c r="I2" s="33" t="s">
        <v>61</v>
      </c>
      <c r="J2" s="37" t="s">
        <v>74</v>
      </c>
      <c r="K2" s="38" t="s">
        <v>62</v>
      </c>
      <c r="L2" s="39" t="s">
        <v>63</v>
      </c>
      <c r="M2" s="40" t="s">
        <v>75</v>
      </c>
      <c r="N2" s="33"/>
      <c r="O2" s="35"/>
      <c r="P2" s="33" t="s">
        <v>64</v>
      </c>
      <c r="Q2" s="41" t="s">
        <v>117</v>
      </c>
      <c r="R2" s="41"/>
      <c r="S2" s="42">
        <f>'[1]AmyLi 9.17'!R8</f>
        <v>5.8</v>
      </c>
      <c r="T2" s="33" t="s">
        <v>65</v>
      </c>
      <c r="U2" s="33"/>
      <c r="V2" s="43">
        <v>40</v>
      </c>
      <c r="W2" s="43">
        <v>29</v>
      </c>
      <c r="X2" s="43">
        <v>23</v>
      </c>
      <c r="Y2" s="44">
        <v>5</v>
      </c>
      <c r="Z2" s="45">
        <v>4</v>
      </c>
      <c r="AA2" s="46">
        <f t="shared" ref="AA2:AA9" si="0">IF(V2="","",V2*W2*X2/1000000)</f>
        <v>2.6679999999999999E-2</v>
      </c>
      <c r="AB2" s="44">
        <v>63</v>
      </c>
      <c r="AC2" s="47">
        <f t="shared" ref="AC2:AC9" si="1">IF(Z2="","",AB2/AA2*Z2)</f>
        <v>9445.2773613193403</v>
      </c>
      <c r="AD2" s="48">
        <v>2200</v>
      </c>
      <c r="AE2" s="49">
        <f t="shared" ref="AE2:AE9" si="2">IF(ISERROR(AD2/AC2),"",AD2/AC2)</f>
        <v>0.23292063492063492</v>
      </c>
      <c r="AF2" s="50" t="s">
        <v>66</v>
      </c>
      <c r="AG2" s="51">
        <f t="shared" ref="AG2:AG9" si="3">18.8%+30%</f>
        <v>0.48799999999999999</v>
      </c>
      <c r="AH2" s="49">
        <f>IF(ISERROR(S2*AG2),"",S2*AG2)</f>
        <v>2.8304</v>
      </c>
      <c r="AI2" s="49">
        <f>IF(ISERROR(S2+AE2+AH2),"",S2+AE2+AH2)</f>
        <v>8.863320634920635</v>
      </c>
      <c r="AJ2" s="52">
        <v>0</v>
      </c>
      <c r="AK2" s="49">
        <f t="shared" ref="AK2:AK9" si="4">IF(ISERROR(AT2*AJ2),"",AT2*AJ2)</f>
        <v>0</v>
      </c>
      <c r="AL2" s="59">
        <v>0</v>
      </c>
      <c r="AM2" s="49">
        <f t="shared" ref="AM2:AM9" si="5">IF(ISERROR(AT2*AL2),"",AT2*AL2)</f>
        <v>0</v>
      </c>
      <c r="AN2" s="53">
        <v>0</v>
      </c>
      <c r="AO2" s="52">
        <v>0</v>
      </c>
      <c r="AP2" s="49">
        <f t="shared" ref="AP2:AP9" si="6">IF(ISERROR(AT2*AO2),"",AT2*AO2)</f>
        <v>0</v>
      </c>
      <c r="AQ2" s="49">
        <f t="shared" ref="AQ2:AQ9" si="7">IF(ISERROR(AK2+AM2+AP2),"",AK2+AM2+AP2)</f>
        <v>0</v>
      </c>
      <c r="AR2" s="49">
        <f t="shared" ref="AR2:AR9" si="8">IF(ISERROR(AI2+AQ2),"",AI2+AQ2)</f>
        <v>8.863320634920635</v>
      </c>
      <c r="AS2" s="54">
        <f t="shared" ref="AS2:AS9" si="9">IF(ISERROR((AT2-AR2)/AT2),"",(AT2-AR2)/AT2)</f>
        <v>0.22927646652864042</v>
      </c>
      <c r="AT2" s="60">
        <v>11.5</v>
      </c>
      <c r="AU2" s="55">
        <v>24.99</v>
      </c>
      <c r="AV2" s="54">
        <f t="shared" ref="AV2:AV9" si="10">IF(ISERROR((AU2-AT2)/AU2),"",(AU2-AT2)/AU2)</f>
        <v>0.5398159263705482</v>
      </c>
      <c r="AW2" s="56"/>
      <c r="AX2" s="33">
        <v>1000</v>
      </c>
      <c r="AY2" s="49">
        <f t="shared" ref="AY2:AY9" si="11">IF(ISERROR(AR2*AX2),"",AR2*AX2)</f>
        <v>8863.3206349206357</v>
      </c>
      <c r="AZ2" s="49">
        <f t="shared" ref="AZ2:AZ9" si="12">IF(ISERROR(AT2*AX2),"",AT2*AX2)</f>
        <v>11500</v>
      </c>
      <c r="BA2" s="49">
        <f t="shared" ref="BA2:BA9" si="13">IF(ISERROR(AU2*AX2),"",AU2*AX2)</f>
        <v>24990</v>
      </c>
      <c r="BB2" s="57"/>
      <c r="BC2" s="33"/>
      <c r="BD2" s="37"/>
      <c r="BE2" s="40" t="s">
        <v>70</v>
      </c>
      <c r="BF2" s="40" t="s">
        <v>76</v>
      </c>
      <c r="BG2" s="40" t="s">
        <v>77</v>
      </c>
      <c r="BH2" s="58"/>
      <c r="BI2" s="58"/>
    </row>
    <row r="3" spans="1:61" customFormat="1" ht="69.75" customHeight="1">
      <c r="A3" s="33">
        <v>6</v>
      </c>
      <c r="B3" s="33"/>
      <c r="C3" s="33"/>
      <c r="D3" s="34" t="s">
        <v>72</v>
      </c>
      <c r="E3" s="33"/>
      <c r="F3" s="35" t="s">
        <v>60</v>
      </c>
      <c r="G3" s="36" t="s">
        <v>78</v>
      </c>
      <c r="H3" s="76" t="s">
        <v>110</v>
      </c>
      <c r="I3" s="33" t="s">
        <v>61</v>
      </c>
      <c r="J3" s="37" t="s">
        <v>74</v>
      </c>
      <c r="K3" s="38" t="s">
        <v>79</v>
      </c>
      <c r="L3" s="39" t="s">
        <v>69</v>
      </c>
      <c r="M3" s="40" t="s">
        <v>80</v>
      </c>
      <c r="N3" s="33"/>
      <c r="O3" s="35"/>
      <c r="P3" s="33" t="s">
        <v>64</v>
      </c>
      <c r="Q3" s="41" t="s">
        <v>118</v>
      </c>
      <c r="R3" s="41"/>
      <c r="S3" s="42">
        <f>'[1]AmyLi 9.17'!R9</f>
        <v>5.8</v>
      </c>
      <c r="T3" s="33" t="s">
        <v>65</v>
      </c>
      <c r="U3" s="33"/>
      <c r="V3" s="43">
        <v>40</v>
      </c>
      <c r="W3" s="43">
        <v>29</v>
      </c>
      <c r="X3" s="43">
        <v>23</v>
      </c>
      <c r="Y3" s="44">
        <v>5</v>
      </c>
      <c r="Z3" s="45">
        <v>4</v>
      </c>
      <c r="AA3" s="46">
        <f t="shared" si="0"/>
        <v>2.6679999999999999E-2</v>
      </c>
      <c r="AB3" s="44">
        <v>63</v>
      </c>
      <c r="AC3" s="47">
        <f t="shared" si="1"/>
        <v>9445.2773613193403</v>
      </c>
      <c r="AD3" s="48">
        <v>2200</v>
      </c>
      <c r="AE3" s="49">
        <f t="shared" si="2"/>
        <v>0.23292063492063492</v>
      </c>
      <c r="AF3" s="50" t="s">
        <v>66</v>
      </c>
      <c r="AG3" s="51">
        <f t="shared" si="3"/>
        <v>0.48799999999999999</v>
      </c>
      <c r="AH3" s="49">
        <f>IF(ISERROR(S3*AG3),"",S3*AG3)</f>
        <v>2.8304</v>
      </c>
      <c r="AI3" s="49">
        <f>IF(ISERROR(S3+AE3+AH3),"",S3+AE3+AH3)</f>
        <v>8.863320634920635</v>
      </c>
      <c r="AJ3" s="52">
        <v>0</v>
      </c>
      <c r="AK3" s="49">
        <f t="shared" si="4"/>
        <v>0</v>
      </c>
      <c r="AL3" s="59">
        <v>0</v>
      </c>
      <c r="AM3" s="49">
        <f t="shared" si="5"/>
        <v>0</v>
      </c>
      <c r="AN3" s="53">
        <v>0</v>
      </c>
      <c r="AO3" s="52">
        <v>0</v>
      </c>
      <c r="AP3" s="49">
        <f t="shared" si="6"/>
        <v>0</v>
      </c>
      <c r="AQ3" s="49">
        <f t="shared" si="7"/>
        <v>0</v>
      </c>
      <c r="AR3" s="49">
        <f t="shared" si="8"/>
        <v>8.863320634920635</v>
      </c>
      <c r="AS3" s="54">
        <f t="shared" si="9"/>
        <v>0.22927646652864042</v>
      </c>
      <c r="AT3" s="60">
        <v>11.5</v>
      </c>
      <c r="AU3" s="55">
        <v>24.99</v>
      </c>
      <c r="AV3" s="54">
        <f t="shared" si="10"/>
        <v>0.5398159263705482</v>
      </c>
      <c r="AW3" s="56"/>
      <c r="AX3" s="33">
        <v>1000</v>
      </c>
      <c r="AY3" s="49">
        <f t="shared" si="11"/>
        <v>8863.3206349206357</v>
      </c>
      <c r="AZ3" s="49">
        <f t="shared" si="12"/>
        <v>11500</v>
      </c>
      <c r="BA3" s="49">
        <f t="shared" si="13"/>
        <v>24990</v>
      </c>
      <c r="BB3" s="57"/>
      <c r="BC3" s="33"/>
      <c r="BD3" s="37"/>
      <c r="BE3" s="40" t="s">
        <v>70</v>
      </c>
      <c r="BF3" s="40" t="s">
        <v>67</v>
      </c>
      <c r="BG3" s="40" t="s">
        <v>77</v>
      </c>
      <c r="BH3" s="58"/>
      <c r="BI3" s="58"/>
    </row>
    <row r="4" spans="1:61" customFormat="1" ht="69.75" customHeight="1">
      <c r="A4" s="33">
        <v>7</v>
      </c>
      <c r="B4" s="33"/>
      <c r="C4" s="33"/>
      <c r="D4" s="34" t="s">
        <v>68</v>
      </c>
      <c r="E4" s="33" t="s">
        <v>59</v>
      </c>
      <c r="F4" s="35" t="s">
        <v>60</v>
      </c>
      <c r="G4" s="36" t="s">
        <v>81</v>
      </c>
      <c r="H4" s="76" t="s">
        <v>110</v>
      </c>
      <c r="I4" s="33" t="s">
        <v>61</v>
      </c>
      <c r="J4" s="37" t="s">
        <v>82</v>
      </c>
      <c r="K4" s="38" t="s">
        <v>62</v>
      </c>
      <c r="L4" s="39" t="s">
        <v>63</v>
      </c>
      <c r="M4" s="40" t="s">
        <v>83</v>
      </c>
      <c r="N4" s="33"/>
      <c r="O4" s="35"/>
      <c r="P4" s="33" t="s">
        <v>64</v>
      </c>
      <c r="Q4" s="41" t="s">
        <v>114</v>
      </c>
      <c r="R4" s="41"/>
      <c r="S4" s="42">
        <f>'[1]AmyLi 9.17'!R10</f>
        <v>5.45</v>
      </c>
      <c r="T4" s="33" t="s">
        <v>65</v>
      </c>
      <c r="U4" s="33"/>
      <c r="V4" s="43">
        <v>40</v>
      </c>
      <c r="W4" s="43">
        <v>29</v>
      </c>
      <c r="X4" s="43">
        <v>25</v>
      </c>
      <c r="Y4" s="44">
        <v>5</v>
      </c>
      <c r="Z4" s="45">
        <v>4</v>
      </c>
      <c r="AA4" s="46">
        <f t="shared" si="0"/>
        <v>2.9000000000000001E-2</v>
      </c>
      <c r="AB4" s="44">
        <v>63</v>
      </c>
      <c r="AC4" s="47">
        <f t="shared" si="1"/>
        <v>8689.6551724137935</v>
      </c>
      <c r="AD4" s="48">
        <v>2200</v>
      </c>
      <c r="AE4" s="49">
        <f t="shared" si="2"/>
        <v>0.25317460317460316</v>
      </c>
      <c r="AF4" s="50" t="s">
        <v>66</v>
      </c>
      <c r="AG4" s="51">
        <f t="shared" si="3"/>
        <v>0.48799999999999999</v>
      </c>
      <c r="AH4" s="49">
        <f>IF(ISERROR(S4*AG4),"",S4*AG4)</f>
        <v>2.6596000000000002</v>
      </c>
      <c r="AI4" s="49">
        <f>IF(ISERROR(S4+AE4+AH4),"",S4+AE4+AH4)</f>
        <v>8.3627746031746035</v>
      </c>
      <c r="AJ4" s="52">
        <v>0</v>
      </c>
      <c r="AK4" s="49">
        <f t="shared" si="4"/>
        <v>0</v>
      </c>
      <c r="AL4" s="52">
        <v>0.06</v>
      </c>
      <c r="AM4" s="49">
        <f t="shared" si="5"/>
        <v>0.70499999999999996</v>
      </c>
      <c r="AN4" s="53">
        <v>0</v>
      </c>
      <c r="AO4" s="52">
        <v>0</v>
      </c>
      <c r="AP4" s="49">
        <f t="shared" si="6"/>
        <v>0</v>
      </c>
      <c r="AQ4" s="49">
        <f t="shared" si="7"/>
        <v>0.70499999999999996</v>
      </c>
      <c r="AR4" s="49">
        <f t="shared" si="8"/>
        <v>9.0677746031746036</v>
      </c>
      <c r="AS4" s="54">
        <f t="shared" si="9"/>
        <v>0.22827450185748055</v>
      </c>
      <c r="AT4" s="60">
        <v>11.75</v>
      </c>
      <c r="AU4" s="55">
        <v>24.99</v>
      </c>
      <c r="AV4" s="54">
        <f t="shared" si="10"/>
        <v>0.5298119247699079</v>
      </c>
      <c r="AW4" s="56"/>
      <c r="AX4" s="33">
        <v>1000</v>
      </c>
      <c r="AY4" s="49">
        <f t="shared" si="11"/>
        <v>9067.7746031746028</v>
      </c>
      <c r="AZ4" s="49">
        <f t="shared" si="12"/>
        <v>11750</v>
      </c>
      <c r="BA4" s="49">
        <f t="shared" si="13"/>
        <v>24990</v>
      </c>
      <c r="BB4" s="57"/>
      <c r="BC4" s="33"/>
      <c r="BD4" s="33"/>
      <c r="BE4" s="40" t="s">
        <v>70</v>
      </c>
      <c r="BF4" s="40" t="s">
        <v>67</v>
      </c>
      <c r="BG4" s="40" t="s">
        <v>71</v>
      </c>
      <c r="BH4" s="58"/>
      <c r="BI4" s="58"/>
    </row>
    <row r="5" spans="1:61" ht="69.75" customHeight="1">
      <c r="A5" s="35">
        <v>8</v>
      </c>
      <c r="B5" s="35"/>
      <c r="C5" s="35"/>
      <c r="D5" s="34" t="s">
        <v>84</v>
      </c>
      <c r="E5" s="33" t="s">
        <v>85</v>
      </c>
      <c r="F5" s="35" t="s">
        <v>60</v>
      </c>
      <c r="G5" s="61" t="s">
        <v>86</v>
      </c>
      <c r="H5" s="76" t="s">
        <v>110</v>
      </c>
      <c r="I5" s="33" t="s">
        <v>61</v>
      </c>
      <c r="J5" s="37" t="s">
        <v>87</v>
      </c>
      <c r="K5" s="38" t="s">
        <v>88</v>
      </c>
      <c r="L5" s="39" t="s">
        <v>89</v>
      </c>
      <c r="M5" s="33" t="s">
        <v>90</v>
      </c>
      <c r="N5" s="35"/>
      <c r="O5" s="35"/>
      <c r="P5" s="33" t="s">
        <v>64</v>
      </c>
      <c r="Q5" s="41" t="s">
        <v>111</v>
      </c>
      <c r="R5" s="41"/>
      <c r="S5" s="62">
        <f>'[1]AmyLi 9.17'!R11</f>
        <v>4.9000000000000004</v>
      </c>
      <c r="T5" s="33" t="s">
        <v>65</v>
      </c>
      <c r="U5" s="33"/>
      <c r="V5" s="63">
        <v>40</v>
      </c>
      <c r="W5" s="63">
        <v>29</v>
      </c>
      <c r="X5" s="43">
        <v>25</v>
      </c>
      <c r="Y5" s="44">
        <v>5</v>
      </c>
      <c r="Z5" s="45">
        <v>4</v>
      </c>
      <c r="AA5" s="46">
        <f t="shared" si="0"/>
        <v>2.9000000000000001E-2</v>
      </c>
      <c r="AB5" s="44">
        <v>63</v>
      </c>
      <c r="AC5" s="47">
        <f t="shared" si="1"/>
        <v>8689.6551724137935</v>
      </c>
      <c r="AD5" s="48">
        <v>2200</v>
      </c>
      <c r="AE5" s="49">
        <f t="shared" si="2"/>
        <v>0.25317460317460316</v>
      </c>
      <c r="AF5" s="50" t="s">
        <v>66</v>
      </c>
      <c r="AG5" s="51">
        <f t="shared" si="3"/>
        <v>0.48799999999999999</v>
      </c>
      <c r="AH5" s="49">
        <f>IF(ISERROR(S5*AG5),"",S5*AG5)</f>
        <v>2.3912</v>
      </c>
      <c r="AI5" s="49">
        <f>IF(ISERROR(S5+AE5+AH5),"",S5+AE5+AH5)</f>
        <v>7.5443746031746031</v>
      </c>
      <c r="AJ5" s="52">
        <v>0</v>
      </c>
      <c r="AK5" s="49">
        <f t="shared" si="4"/>
        <v>0</v>
      </c>
      <c r="AL5" s="64">
        <v>0.05</v>
      </c>
      <c r="AM5" s="49">
        <f t="shared" si="5"/>
        <v>0.54</v>
      </c>
      <c r="AN5" s="53">
        <v>0</v>
      </c>
      <c r="AO5" s="52">
        <v>0</v>
      </c>
      <c r="AP5" s="49">
        <f t="shared" si="6"/>
        <v>0</v>
      </c>
      <c r="AQ5" s="49">
        <f t="shared" si="7"/>
        <v>0.54</v>
      </c>
      <c r="AR5" s="49">
        <f t="shared" si="8"/>
        <v>8.0843746031746022</v>
      </c>
      <c r="AS5" s="54">
        <f t="shared" si="9"/>
        <v>0.2514467960023517</v>
      </c>
      <c r="AT5" s="65">
        <v>10.8</v>
      </c>
      <c r="AU5" s="56">
        <v>24.99</v>
      </c>
      <c r="AV5" s="54">
        <f t="shared" si="10"/>
        <v>0.56782713085234093</v>
      </c>
      <c r="AW5" s="56"/>
      <c r="AX5" s="33">
        <v>1000</v>
      </c>
      <c r="AY5" s="49">
        <f t="shared" si="11"/>
        <v>8084.3746031746023</v>
      </c>
      <c r="AZ5" s="49">
        <f t="shared" si="12"/>
        <v>10800</v>
      </c>
      <c r="BA5" s="49">
        <f t="shared" si="13"/>
        <v>24990</v>
      </c>
      <c r="BB5" s="57"/>
      <c r="BC5" s="35"/>
      <c r="BD5" s="33"/>
      <c r="BE5" s="40" t="s">
        <v>91</v>
      </c>
      <c r="BF5" s="40" t="s">
        <v>67</v>
      </c>
      <c r="BG5" s="40" t="s">
        <v>77</v>
      </c>
      <c r="BH5" s="66"/>
      <c r="BI5" s="66"/>
    </row>
    <row r="6" spans="1:61" ht="69.75" customHeight="1">
      <c r="A6" s="35">
        <v>9</v>
      </c>
      <c r="B6" s="35"/>
      <c r="C6" s="35"/>
      <c r="D6" s="34" t="s">
        <v>92</v>
      </c>
      <c r="E6" s="33" t="s">
        <v>85</v>
      </c>
      <c r="F6" s="35" t="s">
        <v>60</v>
      </c>
      <c r="G6" s="67" t="s">
        <v>93</v>
      </c>
      <c r="H6" s="76" t="s">
        <v>110</v>
      </c>
      <c r="I6" s="33" t="s">
        <v>61</v>
      </c>
      <c r="J6" s="68" t="s">
        <v>94</v>
      </c>
      <c r="K6" s="38" t="s">
        <v>62</v>
      </c>
      <c r="L6" s="39" t="s">
        <v>95</v>
      </c>
      <c r="M6" s="33" t="s">
        <v>96</v>
      </c>
      <c r="N6" s="35"/>
      <c r="O6" s="35"/>
      <c r="P6" s="33" t="s">
        <v>64</v>
      </c>
      <c r="Q6" s="41" t="s">
        <v>112</v>
      </c>
      <c r="R6" s="41"/>
      <c r="S6" s="62"/>
      <c r="T6" s="33" t="s">
        <v>65</v>
      </c>
      <c r="U6" s="33"/>
      <c r="V6" s="63">
        <v>40</v>
      </c>
      <c r="W6" s="63">
        <v>29</v>
      </c>
      <c r="X6" s="43">
        <v>25</v>
      </c>
      <c r="Y6" s="44">
        <v>5</v>
      </c>
      <c r="Z6" s="45"/>
      <c r="AA6" s="46"/>
      <c r="AB6" s="44"/>
      <c r="AC6" s="47"/>
      <c r="AD6" s="48"/>
      <c r="AE6" s="49"/>
      <c r="AF6" s="50"/>
      <c r="AG6" s="51"/>
      <c r="AH6" s="49"/>
      <c r="AI6" s="49"/>
      <c r="AJ6" s="52"/>
      <c r="AK6" s="49"/>
      <c r="AL6" s="64"/>
      <c r="AM6" s="49"/>
      <c r="AN6" s="53">
        <v>0</v>
      </c>
      <c r="AO6" s="52"/>
      <c r="AP6" s="49"/>
      <c r="AQ6" s="49"/>
      <c r="AR6" s="49"/>
      <c r="AS6" s="54"/>
      <c r="AT6" s="65"/>
      <c r="AU6" s="56"/>
      <c r="AV6" s="54"/>
      <c r="AW6" s="56"/>
      <c r="AX6" s="33"/>
      <c r="AY6" s="49"/>
      <c r="AZ6" s="49"/>
      <c r="BA6" s="49"/>
      <c r="BB6" s="57"/>
      <c r="BC6" s="35"/>
      <c r="BD6" s="33"/>
      <c r="BE6" s="40"/>
      <c r="BF6" s="40"/>
      <c r="BG6" s="40"/>
      <c r="BH6" s="66"/>
      <c r="BI6" s="66"/>
    </row>
    <row r="7" spans="1:61" ht="69.75" customHeight="1">
      <c r="A7" s="35">
        <v>10</v>
      </c>
      <c r="B7" s="35"/>
      <c r="C7" s="35"/>
      <c r="D7" s="34" t="s">
        <v>68</v>
      </c>
      <c r="E7" s="33" t="s">
        <v>59</v>
      </c>
      <c r="F7" s="35" t="s">
        <v>60</v>
      </c>
      <c r="G7" s="36" t="s">
        <v>97</v>
      </c>
      <c r="H7" s="76" t="s">
        <v>110</v>
      </c>
      <c r="I7" s="33" t="s">
        <v>61</v>
      </c>
      <c r="J7" s="37" t="s">
        <v>98</v>
      </c>
      <c r="K7" s="38" t="s">
        <v>62</v>
      </c>
      <c r="L7" s="39" t="s">
        <v>69</v>
      </c>
      <c r="M7" s="40" t="s">
        <v>99</v>
      </c>
      <c r="N7" s="35"/>
      <c r="O7" s="35"/>
      <c r="P7" s="33" t="s">
        <v>64</v>
      </c>
      <c r="Q7" s="41" t="s">
        <v>115</v>
      </c>
      <c r="R7" s="41"/>
      <c r="S7" s="62">
        <f>'[1]AmyLi 9.17'!R12</f>
        <v>5.5</v>
      </c>
      <c r="T7" s="33" t="s">
        <v>65</v>
      </c>
      <c r="U7" s="33"/>
      <c r="V7" s="43">
        <v>40</v>
      </c>
      <c r="W7" s="43">
        <v>29</v>
      </c>
      <c r="X7" s="43">
        <v>20</v>
      </c>
      <c r="Y7" s="44">
        <v>5</v>
      </c>
      <c r="Z7" s="45">
        <v>4</v>
      </c>
      <c r="AA7" s="46">
        <f t="shared" si="0"/>
        <v>2.3199999999999998E-2</v>
      </c>
      <c r="AB7" s="44">
        <v>63</v>
      </c>
      <c r="AC7" s="47">
        <f t="shared" si="1"/>
        <v>10862.068965517243</v>
      </c>
      <c r="AD7" s="48">
        <v>2200</v>
      </c>
      <c r="AE7" s="49">
        <f t="shared" si="2"/>
        <v>0.20253968253968252</v>
      </c>
      <c r="AF7" s="50" t="s">
        <v>66</v>
      </c>
      <c r="AG7" s="51">
        <f t="shared" si="3"/>
        <v>0.48799999999999999</v>
      </c>
      <c r="AH7" s="49">
        <f>IF(ISERROR(S7*AG7),"",S7*AG7)</f>
        <v>2.6840000000000002</v>
      </c>
      <c r="AI7" s="49">
        <f>IF(ISERROR(S7+AE7+AH7),"",S7+AE7+AH7)</f>
        <v>8.3865396825396825</v>
      </c>
      <c r="AJ7" s="52">
        <v>0</v>
      </c>
      <c r="AK7" s="49">
        <f t="shared" si="4"/>
        <v>0</v>
      </c>
      <c r="AL7" s="64">
        <v>0.06</v>
      </c>
      <c r="AM7" s="49">
        <f t="shared" si="5"/>
        <v>0.70499999999999996</v>
      </c>
      <c r="AN7" s="53">
        <v>0</v>
      </c>
      <c r="AO7" s="52">
        <v>0</v>
      </c>
      <c r="AP7" s="49">
        <f t="shared" si="6"/>
        <v>0</v>
      </c>
      <c r="AQ7" s="49">
        <f t="shared" si="7"/>
        <v>0.70499999999999996</v>
      </c>
      <c r="AR7" s="49">
        <f t="shared" si="8"/>
        <v>9.0915396825396826</v>
      </c>
      <c r="AS7" s="54">
        <f t="shared" si="9"/>
        <v>0.22625194191151637</v>
      </c>
      <c r="AT7" s="65">
        <v>11.75</v>
      </c>
      <c r="AU7" s="56">
        <v>24.99</v>
      </c>
      <c r="AV7" s="54">
        <f t="shared" si="10"/>
        <v>0.5298119247699079</v>
      </c>
      <c r="AW7" s="56"/>
      <c r="AX7" s="33">
        <v>1000</v>
      </c>
      <c r="AY7" s="49">
        <f t="shared" si="11"/>
        <v>9091.539682539682</v>
      </c>
      <c r="AZ7" s="49">
        <f t="shared" si="12"/>
        <v>11750</v>
      </c>
      <c r="BA7" s="49">
        <f t="shared" si="13"/>
        <v>24990</v>
      </c>
      <c r="BB7" s="57"/>
      <c r="BC7" s="35"/>
      <c r="BD7" s="33"/>
      <c r="BE7" s="40" t="s">
        <v>70</v>
      </c>
      <c r="BF7" s="40" t="s">
        <v>67</v>
      </c>
      <c r="BG7" s="40" t="s">
        <v>100</v>
      </c>
      <c r="BH7" s="66"/>
      <c r="BI7" s="66"/>
    </row>
    <row r="8" spans="1:61" ht="69.75" customHeight="1">
      <c r="A8" s="35">
        <v>11</v>
      </c>
      <c r="B8" s="35"/>
      <c r="C8" s="35"/>
      <c r="D8" s="34" t="s">
        <v>68</v>
      </c>
      <c r="E8" s="33" t="s">
        <v>59</v>
      </c>
      <c r="F8" s="35" t="s">
        <v>60</v>
      </c>
      <c r="G8" s="36" t="s">
        <v>101</v>
      </c>
      <c r="H8" s="76" t="s">
        <v>110</v>
      </c>
      <c r="I8" s="33" t="s">
        <v>61</v>
      </c>
      <c r="J8" s="37" t="s">
        <v>102</v>
      </c>
      <c r="K8" s="38" t="s">
        <v>62</v>
      </c>
      <c r="L8" s="39" t="s">
        <v>103</v>
      </c>
      <c r="M8" s="40" t="s">
        <v>104</v>
      </c>
      <c r="N8" s="35"/>
      <c r="O8" s="35"/>
      <c r="P8" s="33" t="s">
        <v>64</v>
      </c>
      <c r="Q8" s="41" t="s">
        <v>116</v>
      </c>
      <c r="R8" s="41"/>
      <c r="S8" s="62">
        <f>'[1]AmyLi 9.17'!R13</f>
        <v>4.5999999999999996</v>
      </c>
      <c r="T8" s="33" t="s">
        <v>65</v>
      </c>
      <c r="U8" s="33"/>
      <c r="V8" s="43">
        <v>40</v>
      </c>
      <c r="W8" s="43">
        <v>29</v>
      </c>
      <c r="X8" s="43">
        <v>22</v>
      </c>
      <c r="Y8" s="44">
        <v>5</v>
      </c>
      <c r="Z8" s="45">
        <v>4</v>
      </c>
      <c r="AA8" s="46">
        <f t="shared" si="0"/>
        <v>2.5520000000000001E-2</v>
      </c>
      <c r="AB8" s="44">
        <v>63</v>
      </c>
      <c r="AC8" s="47">
        <f t="shared" si="1"/>
        <v>9874.6081504702197</v>
      </c>
      <c r="AD8" s="48">
        <v>2200</v>
      </c>
      <c r="AE8" s="49">
        <f t="shared" si="2"/>
        <v>0.22279365079365079</v>
      </c>
      <c r="AF8" s="50" t="s">
        <v>66</v>
      </c>
      <c r="AG8" s="51">
        <f t="shared" si="3"/>
        <v>0.48799999999999999</v>
      </c>
      <c r="AH8" s="49">
        <f>IF(ISERROR(S8*AG8),"",S8*AG8)</f>
        <v>2.2447999999999997</v>
      </c>
      <c r="AI8" s="49">
        <f>IF(ISERROR(S8+AE8+AH8),"",S8+AE8+AH8)</f>
        <v>7.0675936507936505</v>
      </c>
      <c r="AJ8" s="52">
        <v>0</v>
      </c>
      <c r="AK8" s="49">
        <f t="shared" si="4"/>
        <v>0</v>
      </c>
      <c r="AL8" s="64">
        <v>0.06</v>
      </c>
      <c r="AM8" s="49">
        <f t="shared" si="5"/>
        <v>0.6</v>
      </c>
      <c r="AN8" s="53">
        <v>0</v>
      </c>
      <c r="AO8" s="52">
        <v>0</v>
      </c>
      <c r="AP8" s="49">
        <f t="shared" si="6"/>
        <v>0</v>
      </c>
      <c r="AQ8" s="49">
        <f t="shared" si="7"/>
        <v>0.6</v>
      </c>
      <c r="AR8" s="49">
        <f t="shared" si="8"/>
        <v>7.6675936507936502</v>
      </c>
      <c r="AS8" s="54">
        <f t="shared" si="9"/>
        <v>0.23324063492063499</v>
      </c>
      <c r="AT8" s="65">
        <v>10</v>
      </c>
      <c r="AU8" s="56">
        <v>24.99</v>
      </c>
      <c r="AV8" s="54">
        <f t="shared" si="10"/>
        <v>0.59983993597438978</v>
      </c>
      <c r="AW8" s="56"/>
      <c r="AX8" s="33">
        <v>1000</v>
      </c>
      <c r="AY8" s="49">
        <f t="shared" si="11"/>
        <v>7667.5936507936503</v>
      </c>
      <c r="AZ8" s="49">
        <f t="shared" si="12"/>
        <v>10000</v>
      </c>
      <c r="BA8" s="49">
        <f t="shared" si="13"/>
        <v>24990</v>
      </c>
      <c r="BB8" s="57"/>
      <c r="BC8" s="35"/>
      <c r="BD8" s="33"/>
      <c r="BE8" s="40" t="s">
        <v>91</v>
      </c>
      <c r="BF8" s="40" t="s">
        <v>67</v>
      </c>
      <c r="BG8" s="40" t="s">
        <v>105</v>
      </c>
      <c r="BH8" s="66"/>
      <c r="BI8" s="66"/>
    </row>
    <row r="9" spans="1:61" ht="99.95" customHeight="1">
      <c r="A9" s="35">
        <v>12</v>
      </c>
      <c r="B9" s="35"/>
      <c r="C9" s="35"/>
      <c r="D9" s="34" t="s">
        <v>92</v>
      </c>
      <c r="E9" s="33" t="s">
        <v>85</v>
      </c>
      <c r="F9" s="35" t="s">
        <v>60</v>
      </c>
      <c r="G9" s="36" t="s">
        <v>106</v>
      </c>
      <c r="H9" s="76" t="s">
        <v>110</v>
      </c>
      <c r="I9" s="33" t="s">
        <v>61</v>
      </c>
      <c r="J9" s="69" t="s">
        <v>107</v>
      </c>
      <c r="K9" s="38" t="s">
        <v>62</v>
      </c>
      <c r="L9" s="39" t="s">
        <v>63</v>
      </c>
      <c r="M9" s="40" t="s">
        <v>108</v>
      </c>
      <c r="N9" s="35"/>
      <c r="O9" s="35"/>
      <c r="P9" s="33" t="s">
        <v>64</v>
      </c>
      <c r="Q9" s="41" t="s">
        <v>113</v>
      </c>
      <c r="R9" s="41"/>
      <c r="S9" s="70">
        <v>4.1500000000000004</v>
      </c>
      <c r="T9" s="33" t="s">
        <v>65</v>
      </c>
      <c r="U9" s="33"/>
      <c r="V9" s="71">
        <v>33</v>
      </c>
      <c r="W9" s="71">
        <v>29</v>
      </c>
      <c r="X9" s="71">
        <v>22</v>
      </c>
      <c r="Y9" s="44">
        <v>5</v>
      </c>
      <c r="Z9" s="45">
        <v>4</v>
      </c>
      <c r="AA9" s="46">
        <f t="shared" si="0"/>
        <v>2.1054E-2</v>
      </c>
      <c r="AB9" s="44">
        <v>63</v>
      </c>
      <c r="AC9" s="47">
        <f t="shared" si="1"/>
        <v>11969.222000569964</v>
      </c>
      <c r="AD9" s="48">
        <v>2200</v>
      </c>
      <c r="AE9" s="49">
        <f t="shared" si="2"/>
        <v>0.18380476190476189</v>
      </c>
      <c r="AF9" s="50" t="s">
        <v>66</v>
      </c>
      <c r="AG9" s="51">
        <f t="shared" si="3"/>
        <v>0.48799999999999999</v>
      </c>
      <c r="AH9" s="49">
        <f>IF(ISERROR(S9*AG9),"",S9*AG9)</f>
        <v>2.0252000000000003</v>
      </c>
      <c r="AI9" s="49">
        <f>IF(ISERROR(S9+AE9+AH9),"",S9+AE9+AH9)</f>
        <v>6.359004761904762</v>
      </c>
      <c r="AJ9" s="52">
        <v>0</v>
      </c>
      <c r="AK9" s="49">
        <f t="shared" si="4"/>
        <v>0</v>
      </c>
      <c r="AL9" s="64">
        <v>0.05</v>
      </c>
      <c r="AM9" s="49">
        <f t="shared" si="5"/>
        <v>0.45999999999999996</v>
      </c>
      <c r="AN9" s="53">
        <v>0</v>
      </c>
      <c r="AO9" s="52">
        <v>0</v>
      </c>
      <c r="AP9" s="49">
        <f t="shared" si="6"/>
        <v>0</v>
      </c>
      <c r="AQ9" s="49">
        <f t="shared" si="7"/>
        <v>0.45999999999999996</v>
      </c>
      <c r="AR9" s="49">
        <f t="shared" si="8"/>
        <v>6.819004761904762</v>
      </c>
      <c r="AS9" s="54">
        <f t="shared" si="9"/>
        <v>0.25880383022774323</v>
      </c>
      <c r="AT9" s="65">
        <v>9.1999999999999993</v>
      </c>
      <c r="AU9" s="56">
        <v>19.989999999999998</v>
      </c>
      <c r="AV9" s="54">
        <f t="shared" si="10"/>
        <v>0.53976988494247125</v>
      </c>
      <c r="AW9" s="56"/>
      <c r="AX9" s="33">
        <v>1000</v>
      </c>
      <c r="AY9" s="49">
        <f t="shared" si="11"/>
        <v>6819.0047619047618</v>
      </c>
      <c r="AZ9" s="49">
        <f t="shared" si="12"/>
        <v>9200</v>
      </c>
      <c r="BA9" s="49">
        <f t="shared" si="13"/>
        <v>19990</v>
      </c>
      <c r="BB9" s="57"/>
      <c r="BC9" s="35"/>
      <c r="BD9" s="33"/>
      <c r="BE9" s="40" t="s">
        <v>70</v>
      </c>
      <c r="BF9" s="40" t="s">
        <v>67</v>
      </c>
      <c r="BG9" s="40" t="s">
        <v>109</v>
      </c>
      <c r="BH9" s="66"/>
      <c r="BI9" s="66"/>
    </row>
    <row r="10" spans="1:61">
      <c r="AS10" s="4"/>
      <c r="AU10" s="5"/>
      <c r="AV10" s="4"/>
      <c r="AX10" s="74"/>
    </row>
  </sheetData>
  <sheetProtection insertRows="0" deleteRows="0" sort="0"/>
  <protectedRanges>
    <protectedRange sqref="AU10:AV10 AA2:AC9 V11:AT228 V10:AS10 L10:N228 AX10 N2:N9 BB2:BB9 AU5:AU9 AV2:AV9 AH2:AS9 E2:F9 A10:J228 AE2:AE9 H2:I9 A2:C9 P4:P228 R4:U228 Q5:Q6 Q9:Q228 P2:U3" name="Range1"/>
    <protectedRange sqref="Y2:Y9" name="Range1_2"/>
    <protectedRange sqref="AD2:AD9" name="Range1_3"/>
    <protectedRange sqref="AF2:AG9" name="Range1_4"/>
    <protectedRange sqref="AU2:AU4" name="Range1_5"/>
    <protectedRange sqref="K2:K255" name="Range1_1"/>
    <protectedRange sqref="AW2:AW250" name="Range1_7"/>
    <protectedRange sqref="O2:O250" name="Range1_8"/>
    <protectedRange sqref="J8 J2:J3" name="Range1_10"/>
    <protectedRange sqref="J4:J6" name="Range1_5_1"/>
    <protectedRange sqref="J7 J9" name="Range1_8_1"/>
    <protectedRange sqref="G2:G4 G6:G9" name="Range1_11"/>
    <protectedRange sqref="D2:D9" name="Range1_12"/>
    <protectedRange sqref="M2:M4 M7:M9" name="Range1_13"/>
    <protectedRange sqref="L2:L9" name="Range1_14"/>
    <protectedRange sqref="V7:X9" name="Range1_2_3"/>
    <protectedRange sqref="V2:X3" name="Range1_2_1_2"/>
    <protectedRange sqref="V4:X6" name="Range1_2_2_1"/>
    <protectedRange sqref="AX2:AX9" name="Range1_6_1"/>
    <protectedRange sqref="G5" name="Range1_11_1"/>
    <protectedRange sqref="M5:M6" name="Range1_13_1"/>
  </protectedRanges>
  <phoneticPr fontId="2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[1]ValueSelect!#REF!</xm:f>
          </x14:formula1>
          <xm:sqref>E2:F9</xm:sqref>
        </x14:dataValidation>
        <x14:dataValidation type="list" allowBlank="1" showInputMessage="1" showErrorMessage="1">
          <x14:formula1>
            <xm:f>[1]Data!#REF!</xm:f>
          </x14:formula1>
          <xm:sqref>T2:T9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2025-09-23T07:38:05Z</dcterms:created>
  <dcterms:modified xsi:type="dcterms:W3CDTF">2025-09-23T07:54:06Z</dcterms:modified>
</cp:coreProperties>
</file>