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U4" i="1"/>
  <c r="AR4" i="1"/>
  <c r="AP4" i="1"/>
  <c r="AM4" i="1"/>
  <c r="AI4" i="1"/>
  <c r="AD4" i="1"/>
  <c r="AE4" i="1" s="1"/>
  <c r="AG4" i="1" s="1"/>
  <c r="V4" i="1"/>
  <c r="AJ4" i="1" s="1"/>
  <c r="BF3" i="1"/>
  <c r="BD3" i="1"/>
  <c r="AU3" i="1"/>
  <c r="AR3" i="1"/>
  <c r="AP3" i="1"/>
  <c r="AM3" i="1"/>
  <c r="AI3" i="1"/>
  <c r="AD3" i="1"/>
  <c r="AE3" i="1" s="1"/>
  <c r="AG3" i="1" s="1"/>
  <c r="V3" i="1"/>
  <c r="BF2" i="1"/>
  <c r="BD2" i="1"/>
  <c r="AU2" i="1"/>
  <c r="AR2" i="1"/>
  <c r="AP2" i="1"/>
  <c r="AM2" i="1"/>
  <c r="AI2" i="1"/>
  <c r="AE2" i="1"/>
  <c r="AG2" i="1" s="1"/>
  <c r="AD2" i="1"/>
  <c r="V2" i="1"/>
  <c r="AK4" i="1" l="1"/>
  <c r="AW4" i="1" s="1"/>
  <c r="AX4" i="1" s="1"/>
  <c r="AJ2" i="1"/>
  <c r="AK2" i="1" s="1"/>
  <c r="AT4" i="1"/>
  <c r="AV4" i="1" s="1"/>
  <c r="AJ3" i="1"/>
  <c r="AK3" i="1" s="1"/>
  <c r="AY4" i="1" l="1"/>
  <c r="AZ4" i="1" s="1"/>
  <c r="AY3" i="1"/>
  <c r="AZ3" i="1" s="1"/>
  <c r="AT3" i="1"/>
  <c r="AV3" i="1" s="1"/>
  <c r="AW3" i="1"/>
  <c r="AX3" i="1" s="1"/>
  <c r="AT2" i="1"/>
  <c r="AV2" i="1" s="1"/>
  <c r="AY2" i="1"/>
  <c r="AZ2" i="1" s="1"/>
  <c r="AW2" i="1"/>
  <c r="AX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<sst xmlns="http://schemas.openxmlformats.org/spreadsheetml/2006/main" count="100" uniqueCount="76">
  <si>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</si>
  <si>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</si>
  <si>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</si>
  <si>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</si>
  <si>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</si>
  <si>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</si>
  <si>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</si>
  <si>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</si>
  <si>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</si>
  <si>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</si>
  <si>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</si>
  <si>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</si>
  <si>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</si>
  <si>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</si>
  <si>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</si>
  <si>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</si>
  <si>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</si>
  <si>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</si>
  <si>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</si>
  <si>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</si>
  <si>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</si>
  <si>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</si>
  <si>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</si>
  <si>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</si>
  <si>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</si>
  <si>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</si>
  <si>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</si>
  <si>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</si>
  <si>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</si>
  <si>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</si>
  <si>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</si>
  <si>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</si>
  <si>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</si>
  <si>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</si>
  <si>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</si>
  <si>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</si>
  <si>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</si>
  <si>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</si>
  <si>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</si>
  <si>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</si>
  <si>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</si>
  <si>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</si>
  <si>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</si>
  <si>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</si>
  <si>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</si>
  <si>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</si>
  <si>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</si>
  <si>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</si>
  <si>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</si>
  <si>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</si>
  <si>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</si>
  <si>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</si>
  <si>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</si>
  <si>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</si>
  <si>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</si>
  <si>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</si>
  <si>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</si>
  <si>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</si>
  <si>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</si>
  <si>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</si>
  <si>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Betty</t>
    <phoneticPr fontId="2" type="noConversion"/>
  </si>
  <si>
    <t xml:space="preserve">60% Cotton 40% Polyester Betty 6pc Comforter Set with coordinating pillows </t>
    <phoneticPr fontId="2" type="noConversion"/>
  </si>
  <si>
    <t>6pcs Comforter Set</t>
  </si>
  <si>
    <t xml:space="preserve">Comforter/Sham face:60% Cotton 40% Poly dobby with print.             
Back: 85gsm 100% polyester solid micro fiber Dyed.                      Filling: 220gsm polyester        
Bedskirt drop: 100% polyester solid, Platform: non woven fabric                                        
Dec pillow: polyester with polyfill </t>
    <phoneticPr fontId="2" type="noConversion"/>
  </si>
  <si>
    <t xml:space="preserve">60% Cotton 40% Polyester Dobby Print </t>
    <phoneticPr fontId="2" type="noConversion"/>
  </si>
  <si>
    <t>Queen: 90x92" /20x26" (2)/60x80+15"/12x16"(1)/16x16" (1)</t>
  </si>
  <si>
    <t>Purple</t>
    <phoneticPr fontId="2" type="noConversion"/>
  </si>
  <si>
    <t>KL10-3810</t>
  </si>
  <si>
    <t>Piece</t>
  </si>
  <si>
    <t>Partially Compressed</t>
  </si>
  <si>
    <t>9404.40.9022</t>
  </si>
  <si>
    <t>Funding</t>
  </si>
  <si>
    <t>King: 106x94"/20x36"(2)/78x80+15"/12x16"(1)/16x16"(1)</t>
    <phoneticPr fontId="2" type="noConversion"/>
  </si>
  <si>
    <t>KL10-3811</t>
  </si>
  <si>
    <t>Cal King: 106x94"/20x36"(2)/72x84+15"/12x16"(1)/16x16"(1)</t>
    <phoneticPr fontId="2" type="noConversion"/>
  </si>
  <si>
    <t>KL10-3812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</si>
</sst>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5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</cellXfs>
  <cellStyles count="6">
    <cellStyle name="Currency 2" xfId="3"/>
    <cellStyle name="Normal 11" xfId="5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MP%20Betty%206pc%20Comforter%20Set%20Commitment%20Sheet%2009%2010%202025%20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 Buy Sheet 091025"/>
      <sheetName val="PK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zoomScale="90" zoomScaleNormal="90" workbookViewId="0">
      <pane ySplit="1" topLeftCell="A2" activePane="bottomLeft" state="frozen"/>
      <selection pane="bottomLeft" activeCell="H7" sqref="H7"/>
    </sheetView>
  </sheetViews>
  <sheetFormatPr defaultColWidth="9.140625" defaultRowHeight="15" x14ac:dyDescent="0.25"/>
  <cols>
    <col min="1" max="1" width="10.140625" style="1" customWidth="1"/>
    <col min="2" max="2" width="12.8554687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7" width="13.28515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0.140625" style="6" customWidth="1"/>
    <col min="55" max="55" width="11.570312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 t="e">
        <v>#VALUE!</v>
      </c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/>
      <c r="T2" s="39"/>
      <c r="U2" s="44"/>
      <c r="V2" s="45">
        <f>19.44</f>
        <v>19.440000000000001</v>
      </c>
      <c r="W2" s="12"/>
      <c r="X2" s="39" t="s">
        <v>69</v>
      </c>
      <c r="Y2" s="46">
        <v>57</v>
      </c>
      <c r="Z2" s="46">
        <v>55</v>
      </c>
      <c r="AA2" s="46">
        <v>21</v>
      </c>
      <c r="AB2" s="47">
        <v>5</v>
      </c>
      <c r="AC2" s="39">
        <v>1</v>
      </c>
      <c r="AD2" s="48">
        <f t="shared" ref="AD2:AD4" si="0">IF(Y2="","",Y2*Z2*AA2/1000000)</f>
        <v>6.5835000000000005E-2</v>
      </c>
      <c r="AE2" s="49">
        <f t="shared" ref="AE2:AE4" si="1">IF(AC2="","",65/AD2*AC2)</f>
        <v>987.31677679046095</v>
      </c>
      <c r="AF2" s="39">
        <v>3075</v>
      </c>
      <c r="AG2" s="50">
        <f t="shared" ref="AG2:AG4" si="2">IF(ISERROR(AF2/AE2),"",AF2/AE2)</f>
        <v>3.1145019230769231</v>
      </c>
      <c r="AH2" s="39" t="s">
        <v>70</v>
      </c>
      <c r="AI2" s="51">
        <f>12.8%+19%</f>
        <v>0.318</v>
      </c>
      <c r="AJ2" s="50">
        <f t="shared" ref="AJ2:AJ4" si="3">IF(ISERROR(V2*AI2),"",V2*AI2)</f>
        <v>6.1819200000000007</v>
      </c>
      <c r="AK2" s="50">
        <f t="shared" ref="AK2:AK4" si="4">IF(ISERROR(V2+AG2+AJ2),"",V2+AG2+AJ2)</f>
        <v>28.736421923076925</v>
      </c>
      <c r="AL2" s="52">
        <v>0.1</v>
      </c>
      <c r="AM2" s="50">
        <f t="shared" ref="AM2:AM4" si="5">IF(ISERROR(BA2*AL2),"",BA2*AL2)</f>
        <v>4.1390000000000002</v>
      </c>
      <c r="AN2" s="39" t="s">
        <v>71</v>
      </c>
      <c r="AO2" s="52">
        <v>4.2000000000000003E-2</v>
      </c>
      <c r="AP2" s="50">
        <f t="shared" ref="AP2:AP4" si="6">IF(ISERROR(BA2*AO2),"",BA2*AO2)</f>
        <v>1.73838</v>
      </c>
      <c r="AQ2" s="52">
        <v>0.06</v>
      </c>
      <c r="AR2" s="50">
        <f t="shared" ref="AR2:AR4" si="7">IF(ISERROR(BA2*AQ2),"",BA2*AQ2)</f>
        <v>2.4834000000000001</v>
      </c>
      <c r="AS2" s="39">
        <v>2.5</v>
      </c>
      <c r="AT2" s="50">
        <f t="shared" ref="AT2:AT4" si="8">IF(ISERROR(AK2+AM2+AP2),"",(AK2+AM2+AP2))</f>
        <v>34.613801923076927</v>
      </c>
      <c r="AU2" s="50">
        <f>IF(ISERROR(BA2*0.975),"",(BA2*0.975))</f>
        <v>40.355249999999998</v>
      </c>
      <c r="AV2" s="53">
        <f>IF(ISERROR((AU2-AT2)/AU2),"",(AU2-AT2)/AU2)</f>
        <v>0.14227264301232356</v>
      </c>
      <c r="AW2" s="50">
        <f>IF(ISERROR(AK2+AM2+AP2+AR2),"",(AK2+AM2+AP2+AR2))</f>
        <v>37.097201923076931</v>
      </c>
      <c r="AX2" s="54">
        <f t="shared" ref="AX2:AX4" si="9">IF(ISERROR((BA2-AW2)/BA2),"",(BA2-AW2)/BA2)</f>
        <v>0.10371582693701546</v>
      </c>
      <c r="AY2" s="50">
        <f>IF(ISERROR(AK2+AM2+AR2+AS2),"",(AK2+AM2+AR2+AS2))</f>
        <v>37.858821923076931</v>
      </c>
      <c r="AZ2" s="53">
        <f t="shared" ref="AZ2:AZ4" si="10">IF(ISERROR((BA2-AY2)/BA2),"",(BA2-AY2)/BA2)</f>
        <v>8.5314763878305611E-2</v>
      </c>
      <c r="BA2" s="12">
        <v>41.39</v>
      </c>
      <c r="BB2" s="12"/>
      <c r="BC2" s="55">
        <v>169.99</v>
      </c>
      <c r="BD2" s="54">
        <f>IF(ISERROR((BC2-BA2)/BC2),"",(BC2-BA2)/BC2)</f>
        <v>0.75651508912288967</v>
      </c>
      <c r="BE2" s="11">
        <v>1441</v>
      </c>
      <c r="BF2" s="50">
        <f t="shared" ref="BF2:BF4" si="11">IF(ISERROR(BA2*BE2),"",BA2*BE2)</f>
        <v>59642.99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1" t="s">
        <v>63</v>
      </c>
      <c r="K3" s="42" t="s">
        <v>64</v>
      </c>
      <c r="L3" s="41" t="s">
        <v>72</v>
      </c>
      <c r="M3" s="41" t="s">
        <v>66</v>
      </c>
      <c r="N3" s="39"/>
      <c r="O3" s="39"/>
      <c r="P3" s="43" t="s">
        <v>73</v>
      </c>
      <c r="Q3" s="39"/>
      <c r="R3" s="39" t="s">
        <v>68</v>
      </c>
      <c r="S3" s="39"/>
      <c r="T3" s="39"/>
      <c r="U3" s="44"/>
      <c r="V3" s="45">
        <f>21.83</f>
        <v>21.83</v>
      </c>
      <c r="W3" s="12"/>
      <c r="X3" s="39" t="s">
        <v>69</v>
      </c>
      <c r="Y3" s="46">
        <v>57</v>
      </c>
      <c r="Z3" s="46">
        <v>55</v>
      </c>
      <c r="AA3" s="46">
        <v>26</v>
      </c>
      <c r="AB3" s="47">
        <v>5</v>
      </c>
      <c r="AC3" s="39">
        <v>1</v>
      </c>
      <c r="AD3" s="48">
        <f t="shared" si="0"/>
        <v>8.1509999999999999E-2</v>
      </c>
      <c r="AE3" s="49">
        <f t="shared" si="1"/>
        <v>797.44816586921854</v>
      </c>
      <c r="AF3" s="39">
        <v>3075</v>
      </c>
      <c r="AG3" s="50">
        <f t="shared" si="2"/>
        <v>3.8560499999999998</v>
      </c>
      <c r="AH3" s="39" t="s">
        <v>70</v>
      </c>
      <c r="AI3" s="51">
        <f t="shared" ref="AI3:AI4" si="12">12.8%+19%</f>
        <v>0.318</v>
      </c>
      <c r="AJ3" s="50">
        <f t="shared" si="3"/>
        <v>6.9419399999999998</v>
      </c>
      <c r="AK3" s="50">
        <f t="shared" si="4"/>
        <v>32.627989999999997</v>
      </c>
      <c r="AL3" s="52">
        <v>0.1</v>
      </c>
      <c r="AM3" s="50">
        <f t="shared" si="5"/>
        <v>4.758</v>
      </c>
      <c r="AN3" s="39" t="s">
        <v>71</v>
      </c>
      <c r="AO3" s="52">
        <v>4.2000000000000003E-2</v>
      </c>
      <c r="AP3" s="50">
        <f t="shared" si="6"/>
        <v>1.9983600000000001</v>
      </c>
      <c r="AQ3" s="52">
        <v>0.06</v>
      </c>
      <c r="AR3" s="50">
        <f t="shared" si="7"/>
        <v>2.8548</v>
      </c>
      <c r="AS3" s="39">
        <v>2.5</v>
      </c>
      <c r="AT3" s="50">
        <f t="shared" si="8"/>
        <v>39.384349999999998</v>
      </c>
      <c r="AU3" s="50">
        <f t="shared" ref="AU3:AU4" si="13">IF(ISERROR(BA3*0.975),"",(BA3*0.975))</f>
        <v>46.390499999999996</v>
      </c>
      <c r="AV3" s="53">
        <f t="shared" ref="AV3:AV4" si="14">IF(ISERROR((AU3-AT3)/AU3),"",(AU3-AT3)/AU3)</f>
        <v>0.15102553324495313</v>
      </c>
      <c r="AW3" s="50">
        <f t="shared" ref="AW3:AW4" si="15">IF(ISERROR(AK3+AM3+AP3+AR3),"",(AK3+AM3+AP3+AR3))</f>
        <v>42.239149999999995</v>
      </c>
      <c r="AX3" s="54">
        <f t="shared" si="9"/>
        <v>0.11224989491382942</v>
      </c>
      <c r="AY3" s="50">
        <f t="shared" ref="AY3" si="16">IF(ISERROR(AK3+AM3+AR3+AS3),"",(AK3+AM3+AR3+AS3))</f>
        <v>42.740789999999997</v>
      </c>
      <c r="AZ3" s="53">
        <f t="shared" si="10"/>
        <v>0.10170680958385879</v>
      </c>
      <c r="BA3" s="12">
        <v>47.58</v>
      </c>
      <c r="BB3" s="12"/>
      <c r="BC3" s="55">
        <v>189.99</v>
      </c>
      <c r="BD3" s="54">
        <f t="shared" ref="BD3:BD4" si="17">IF(ISERROR((BC3-BA3)/BC3),"",(BC3-BA3)/BC3)</f>
        <v>0.74956576661929586</v>
      </c>
      <c r="BE3" s="11">
        <v>1228</v>
      </c>
      <c r="BF3" s="50">
        <f t="shared" si="11"/>
        <v>58428.24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1" t="s">
        <v>63</v>
      </c>
      <c r="K4" s="42" t="s">
        <v>64</v>
      </c>
      <c r="L4" s="41" t="s">
        <v>74</v>
      </c>
      <c r="M4" s="41" t="s">
        <v>66</v>
      </c>
      <c r="N4" s="39"/>
      <c r="O4" s="39"/>
      <c r="P4" s="43" t="s">
        <v>75</v>
      </c>
      <c r="Q4" s="39"/>
      <c r="R4" s="39" t="s">
        <v>68</v>
      </c>
      <c r="S4" s="39"/>
      <c r="T4" s="39"/>
      <c r="U4" s="44"/>
      <c r="V4" s="45">
        <f>21.83</f>
        <v>21.83</v>
      </c>
      <c r="W4" s="12"/>
      <c r="X4" s="39" t="s">
        <v>69</v>
      </c>
      <c r="Y4" s="46">
        <v>57</v>
      </c>
      <c r="Z4" s="46">
        <v>55</v>
      </c>
      <c r="AA4" s="46">
        <v>26</v>
      </c>
      <c r="AB4" s="47">
        <v>5</v>
      </c>
      <c r="AC4" s="39">
        <v>1</v>
      </c>
      <c r="AD4" s="48">
        <f t="shared" si="0"/>
        <v>8.1509999999999999E-2</v>
      </c>
      <c r="AE4" s="49">
        <f t="shared" si="1"/>
        <v>797.44816586921854</v>
      </c>
      <c r="AF4" s="39">
        <v>3075</v>
      </c>
      <c r="AG4" s="50">
        <f t="shared" si="2"/>
        <v>3.8560499999999998</v>
      </c>
      <c r="AH4" s="39" t="s">
        <v>70</v>
      </c>
      <c r="AI4" s="51">
        <f t="shared" si="12"/>
        <v>0.318</v>
      </c>
      <c r="AJ4" s="50">
        <f t="shared" si="3"/>
        <v>6.9419399999999998</v>
      </c>
      <c r="AK4" s="50">
        <f t="shared" si="4"/>
        <v>32.627989999999997</v>
      </c>
      <c r="AL4" s="52">
        <v>0.1</v>
      </c>
      <c r="AM4" s="50">
        <f t="shared" si="5"/>
        <v>4.758</v>
      </c>
      <c r="AN4" s="39" t="s">
        <v>71</v>
      </c>
      <c r="AO4" s="52">
        <v>4.2000000000000003E-2</v>
      </c>
      <c r="AP4" s="50">
        <f t="shared" si="6"/>
        <v>1.9983600000000001</v>
      </c>
      <c r="AQ4" s="52">
        <v>0.06</v>
      </c>
      <c r="AR4" s="50">
        <f t="shared" si="7"/>
        <v>2.8548</v>
      </c>
      <c r="AS4" s="39">
        <v>2.5</v>
      </c>
      <c r="AT4" s="50">
        <f t="shared" si="8"/>
        <v>39.384349999999998</v>
      </c>
      <c r="AU4" s="50">
        <f t="shared" si="13"/>
        <v>46.390499999999996</v>
      </c>
      <c r="AV4" s="53">
        <f t="shared" si="14"/>
        <v>0.15102553324495313</v>
      </c>
      <c r="AW4" s="50">
        <f t="shared" si="15"/>
        <v>42.239149999999995</v>
      </c>
      <c r="AX4" s="54">
        <f t="shared" si="9"/>
        <v>0.11224989491382942</v>
      </c>
      <c r="AY4" s="50">
        <f>IF(ISERROR(AK4+AM4+AR4+AS4),"",(AK4+AM4+AR4+AS4))</f>
        <v>42.740789999999997</v>
      </c>
      <c r="AZ4" s="53">
        <f t="shared" si="10"/>
        <v>0.10170680958385879</v>
      </c>
      <c r="BA4" s="12">
        <v>47.58</v>
      </c>
      <c r="BB4" s="12"/>
      <c r="BC4" s="55">
        <v>189.99</v>
      </c>
      <c r="BD4" s="54">
        <f t="shared" si="17"/>
        <v>0.74956576661929586</v>
      </c>
      <c r="BE4" s="11">
        <v>0</v>
      </c>
      <c r="BF4" s="50">
        <f t="shared" si="11"/>
        <v>0</v>
      </c>
      <c r="BH4" s="2"/>
      <c r="BI4" s="2"/>
    </row>
  </sheetData>
  <sheetProtection insertRows="0" deleteRows="0" sort="0"/>
  <protectedRanges>
    <protectedRange sqref="L2:N245 AS1 AW1:AZ1 Q2:AR4 A5:J245 A2:G4 J2:J4 BC2:BE245 AT2:AZ4 P5:BA245" name="Range1"/>
    <protectedRange sqref="K2:K249" name="Range1_1"/>
    <protectedRange sqref="O2:O244" name="Range1_2"/>
    <protectedRange sqref="BB2:BB244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2025-09-11T05:57:28Z</dcterms:created>
  <dcterms:modified xsi:type="dcterms:W3CDTF">2025-09-11T05:58:03Z</dcterms:modified>
</cp:coreProperties>
</file>