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C61C478-D8E5-47D2-8C5A-05783473E6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5" l="1"/>
  <c r="AX7" i="5"/>
  <c r="AW7" i="5" s="1"/>
  <c r="AB7" i="5"/>
  <c r="AC7" i="5" s="1"/>
  <c r="AE7" i="5" s="1"/>
  <c r="AX6" i="5"/>
  <c r="AW6" i="5" s="1"/>
  <c r="AB6" i="5"/>
  <c r="AC6" i="5" s="1"/>
  <c r="AE6" i="5" s="1"/>
  <c r="AX5" i="5"/>
  <c r="AW5" i="5" s="1"/>
  <c r="AM5" i="5" s="1"/>
  <c r="AB5" i="5"/>
  <c r="AC5" i="5" s="1"/>
  <c r="AE5" i="5" s="1"/>
  <c r="AP6" i="5" l="1"/>
  <c r="AS6" i="5"/>
  <c r="AP5" i="5"/>
  <c r="AM7" i="5"/>
  <c r="AK7" i="5"/>
  <c r="AS7" i="5"/>
  <c r="AP7" i="5"/>
  <c r="AO7" i="5"/>
  <c r="AK5" i="5"/>
  <c r="AO5" i="5"/>
  <c r="AK6" i="5"/>
  <c r="AS5" i="5"/>
  <c r="AM6" i="5"/>
  <c r="AO6" i="5"/>
  <c r="AT6" i="5" l="1"/>
  <c r="AT5" i="5"/>
  <c r="AT7" i="5"/>
  <c r="S7" i="5" l="1"/>
  <c r="S6" i="5"/>
  <c r="AH6" i="5" s="1"/>
  <c r="AI6" i="5" s="1"/>
  <c r="AU6" i="5" s="1"/>
  <c r="AV6" i="5" s="1"/>
  <c r="S5" i="5"/>
  <c r="AH5" i="5" s="1"/>
  <c r="AI5" i="5" s="1"/>
  <c r="AU5" i="5" s="1"/>
  <c r="AV5" i="5" s="1"/>
  <c r="AH7" i="5" l="1"/>
  <c r="AI7" i="5" s="1"/>
  <c r="AU7" i="5" s="1"/>
  <c r="AV7" i="5" s="1"/>
  <c r="AX2" i="5"/>
  <c r="AX4" i="5" l="1"/>
  <c r="AB4" i="5"/>
  <c r="AC4" i="5" s="1"/>
  <c r="AE4" i="5" s="1"/>
  <c r="S4" i="5"/>
  <c r="AH4" i="5" s="1"/>
  <c r="AX3" i="5"/>
  <c r="AB3" i="5"/>
  <c r="AC3" i="5" s="1"/>
  <c r="AE3" i="5" s="1"/>
  <c r="S3" i="5"/>
  <c r="AH3" i="5" s="1"/>
  <c r="AB2" i="5"/>
  <c r="AC2" i="5" s="1"/>
  <c r="AE2" i="5" s="1"/>
  <c r="AH2" i="5"/>
  <c r="AI2" i="5" l="1"/>
  <c r="AI4" i="5"/>
  <c r="AI3" i="5"/>
  <c r="AW3" i="5"/>
  <c r="AP3" i="5" s="1"/>
  <c r="AW2" i="5"/>
  <c r="AP2" i="5" s="1"/>
  <c r="AW4" i="5"/>
  <c r="AS2" i="5" l="1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<sst xmlns="http://schemas.openxmlformats.org/spreadsheetml/2006/main" count="125" uniqueCount="68">
  <si>
    <t>Brand</t>
  </si>
  <si>
    <t>Package Type</t>
  </si>
  <si>
    <t>Licensor</t>
  </si>
  <si>
    <t>Partially Compressed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</si>
  <si>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</si>
  <si>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</si>
  <si>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</si>
  <si>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</si>
  <si>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</si>
  <si>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</si>
  <si>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</si>
  <si>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</si>
  <si>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</si>
  <si>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</si>
  <si>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</si>
  <si>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</si>
  <si>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</si>
  <si>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</si>
  <si>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</si>
  <si>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</si>
  <si>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</si>
  <si>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</si>
  <si>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</si>
  <si>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</si>
  <si>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</si>
  <si>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</si>
  <si>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</si>
  <si>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</si>
  <si>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</si>
  <si>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</si>
  <si>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</si>
  <si>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</si>
  <si>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</si>
  <si>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</si>
  <si>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</si>
  <si>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</si>
  <si>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</si>
  <si>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</si>
  <si>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</si>
  <si>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</si>
  <si>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</si>
  <si>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</si>
  <si>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</si>
  <si>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</si>
  <si>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</si>
  <si>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</si>
  <si>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</si>
  <si>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</si>
  <si>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</si>
  <si>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</si>
  <si>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</si>
  <si>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</si>
  <si>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</si>
  <si>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</si>
  <si>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</si>
  <si>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</si>
  <si>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</si>
  <si>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9404.40.9022</t>
  </si>
  <si>
    <t>7 Piece  Comforter Set</t>
  </si>
  <si>
    <t>Shanti</t>
  </si>
  <si>
    <t>9404.40.1000</t>
  </si>
  <si>
    <t>Queen: 90"Wx90"L/20"Wx26"L(2)/18"Wx18"L/12"Wx18"L/26"Wx26"L(2)</t>
  </si>
  <si>
    <t>King: 104"W x 92"L/20"W x 36"L(2)/18"Wx18"L/12"Wx18"L/26"Wx26"L(2)</t>
  </si>
  <si>
    <t>Cal King: 104"W x 98"L/20"W x 36"L(2)/18"Wx18"L/12"Wx18"L/26"Wx26"L(2)</t>
  </si>
  <si>
    <t>Blush</t>
  </si>
  <si>
    <t>Blue</t>
  </si>
  <si>
    <t xml:space="preserve">Comforter/Sham: 100%cotton print face and cotton/poly crossweave back
Comforter Fill: 230gsm polyester fill. 
Pillow: Cotton/poly crossweave cover, poly fill.                                        Euro sham: Cotton/poly crossweave 
</t>
  </si>
  <si>
    <t>Face: 100%cotton Back: cotton/poly crossweave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</si>
</sst>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9" fillId="0" borderId="0"/>
    <xf numFmtId="0" fontId="9" fillId="0" borderId="0" applyFont="0" applyFill="0" applyBorder="0" applyAlignment="0" applyProtection="0">
      <alignment vertical="center"/>
    </xf>
    <xf numFmtId="0" fontId="1" fillId="0" borderId="0"/>
  </cellStyleXfs>
  <cellXfs count="47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8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6" borderId="2" xfId="4" applyNumberFormat="1" applyFont="1" applyFill="1" applyBorder="1" applyAlignment="1">
      <alignment horizontal="center" wrapText="1"/>
    </xf>
    <xf numFmtId="177" fontId="2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8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3" fillId="0" borderId="2" xfId="4" applyNumberFormat="1" applyBorder="1" applyAlignment="1">
      <alignment wrapText="1"/>
    </xf>
    <xf numFmtId="177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7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1" xfId="4" applyNumberFormat="1" applyBorder="1" applyAlignment="1">
      <alignment wrapText="1"/>
    </xf>
    <xf numFmtId="180" fontId="3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3" fillId="2" borderId="1" xfId="4" applyNumberFormat="1" applyFill="1" applyBorder="1" applyAlignment="1">
      <alignment wrapText="1"/>
    </xf>
    <xf numFmtId="0" fontId="3" fillId="0" borderId="1" xfId="4" applyBorder="1" applyAlignment="1">
      <alignment vertical="top" wrapText="1"/>
    </xf>
  </cellXfs>
  <cellStyles count="13">
    <cellStyle name="Currency 2" xfId="5" xr:uid="{DC263A4A-338A-4FE3-BBBC-9D62F3150D45}"/>
    <cellStyle name="Currency_Sheet1 2" xfId="11" xr:uid="{EDB75D56-BF12-4D92-8FCB-2972C95A1AEF}"/>
    <cellStyle name="Normal 12" xfId="9" xr:uid="{3803F540-D887-4C56-B128-ADFF849218BD}"/>
    <cellStyle name="Normal 2" xfId="4" xr:uid="{709F6B31-B83F-4941-896D-AE262DA50D11}"/>
    <cellStyle name="Normal 2 18 2" xfId="1" xr:uid="{1BA08453-9F65-454B-A4A0-7177E70831F2}"/>
    <cellStyle name="Normal 3" xfId="7" xr:uid="{265114C6-3B82-4D2D-901F-4169CCB02F16}"/>
    <cellStyle name="Normal 4" xfId="12" xr:uid="{F2E5F4AF-9DBF-4C1E-A2A8-EB1CFFB648A1}"/>
    <cellStyle name="Normal 9 2 4" xfId="8" xr:uid="{585E3DB8-917C-46CE-8A2C-CCA9BC52999C}"/>
    <cellStyle name="Normal_Copy of Request For Quote -- updated by VV on 043008 FINAL FINAL (4)" xfId="10" xr:uid="{8E3B9E22-D40D-4BA2-AAE6-A9C34C1C434B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7"/>
  <sheetViews>
    <sheetView tabSelected="1" workbookViewId="0">
      <selection activeCell="E5" sqref="E5"/>
    </sheetView>
  </sheetViews>
  <sheetFormatPr defaultColWidth="9.140625" defaultRowHeight="15"/>
  <cols>
    <col min="1" max="1" width="10.140625" style="1" customWidth="1"/>
    <col min="2" max="2" width="13.7109375" style="2" customWidth="1"/>
    <col min="3" max="3" width="8.42578125" style="2" customWidth="1"/>
    <col min="4" max="4" width="10.7109375" style="2" customWidth="1"/>
    <col min="5" max="5" width="10.85546875" style="2" customWidth="1"/>
    <col min="6" max="6" width="11.28515625" style="2" customWidth="1"/>
    <col min="7" max="7" width="10" style="2" customWidth="1"/>
    <col min="8" max="9" width="11.140625" style="2" customWidth="1"/>
    <col min="10" max="10" width="48.42578125" style="2" customWidth="1"/>
    <col min="11" max="11" width="18.140625" style="2" customWidth="1"/>
    <col min="12" max="12" width="43.140625" style="2" customWidth="1"/>
    <col min="13" max="13" width="12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4.285156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8554687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5</v>
      </c>
      <c r="B1" s="8" t="s">
        <v>6</v>
      </c>
      <c r="C1" s="38" t="s">
        <v>7</v>
      </c>
      <c r="D1" s="39" t="s">
        <v>0</v>
      </c>
      <c r="E1" s="39" t="s">
        <v>2</v>
      </c>
      <c r="F1" s="10" t="s">
        <v>51</v>
      </c>
      <c r="G1" s="38" t="s">
        <v>8</v>
      </c>
      <c r="H1" s="9" t="s">
        <v>9</v>
      </c>
      <c r="I1" s="9" t="s">
        <v>53</v>
      </c>
      <c r="J1" s="9" t="s">
        <v>10</v>
      </c>
      <c r="K1" s="9" t="s">
        <v>56</v>
      </c>
      <c r="L1" s="9" t="s">
        <v>11</v>
      </c>
      <c r="M1" s="9" t="s">
        <v>12</v>
      </c>
      <c r="N1" s="38" t="s">
        <v>13</v>
      </c>
      <c r="O1" s="38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1" t="s">
        <v>20</v>
      </c>
      <c r="X1" s="41" t="s">
        <v>21</v>
      </c>
      <c r="Y1" s="41" t="s">
        <v>22</v>
      </c>
      <c r="Z1" s="17" t="s">
        <v>23</v>
      </c>
      <c r="AA1" s="18" t="s">
        <v>24</v>
      </c>
      <c r="AB1" s="44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18" t="s">
        <v>50</v>
      </c>
    </row>
    <row r="2" spans="1:53" ht="39.950000000000003" customHeight="1">
      <c r="A2" s="26">
        <v>1</v>
      </c>
      <c r="B2" s="27"/>
      <c r="C2" s="27"/>
      <c r="D2" s="27" t="s">
        <v>4</v>
      </c>
      <c r="E2" s="27"/>
      <c r="F2" s="27" t="s">
        <v>55</v>
      </c>
      <c r="G2" s="27" t="s">
        <v>59</v>
      </c>
      <c r="H2" s="27" t="s">
        <v>58</v>
      </c>
      <c r="I2" s="27" t="s">
        <v>58</v>
      </c>
      <c r="J2" s="46" t="s">
        <v>66</v>
      </c>
      <c r="K2" s="27" t="s">
        <v>67</v>
      </c>
      <c r="L2" s="27" t="s">
        <v>61</v>
      </c>
      <c r="M2" s="27" t="s">
        <v>64</v>
      </c>
      <c r="N2" s="27"/>
      <c r="O2" s="27"/>
      <c r="P2" s="27" t="s">
        <v>52</v>
      </c>
      <c r="Q2" s="28"/>
      <c r="R2" s="29"/>
      <c r="S2" s="30" t="str">
        <f>IF(ISERROR(Q2/R2),"",Q2/R2)</f>
        <v/>
      </c>
      <c r="T2" s="31">
        <v>24.49</v>
      </c>
      <c r="U2" s="32"/>
      <c r="V2" s="27" t="s">
        <v>3</v>
      </c>
      <c r="W2" s="42">
        <v>58</v>
      </c>
      <c r="X2" s="42">
        <v>53</v>
      </c>
      <c r="Y2" s="42">
        <v>36</v>
      </c>
      <c r="Z2" s="29">
        <v>2</v>
      </c>
      <c r="AA2" s="33">
        <v>1</v>
      </c>
      <c r="AB2" s="45">
        <f>IF(W2="","",W2*X2*Y2/1000000)</f>
        <v>0.111</v>
      </c>
      <c r="AC2" s="34">
        <f>IF(AA2="","",65/AB2*AA2)</f>
        <v>586</v>
      </c>
      <c r="AD2" s="27">
        <v>3400</v>
      </c>
      <c r="AE2" s="35">
        <f>IF(ISERROR(AD2/AC2),"",AD2/AC2)</f>
        <v>5.8</v>
      </c>
      <c r="AF2" s="27" t="s">
        <v>60</v>
      </c>
      <c r="AG2" s="36">
        <v>0.23400000000000001</v>
      </c>
      <c r="AH2" s="35">
        <f>IF(ISERROR(T2*AG2),"",T2*AG2)</f>
        <v>5.73</v>
      </c>
      <c r="AI2" s="35">
        <f>IF(ISERROR(T2+AE2+AH2),"",T2+AE2+AH2)</f>
        <v>36.020000000000003</v>
      </c>
      <c r="AJ2" s="36">
        <v>0.06</v>
      </c>
      <c r="AK2" s="35">
        <f>IF(ISERROR(AW2*AJ2),"",AW2*AJ2)</f>
        <v>3.97</v>
      </c>
      <c r="AL2" s="36">
        <v>0.1</v>
      </c>
      <c r="AM2" s="35">
        <f t="shared" ref="AM2:AM7" si="0">IF(ISERROR(AW2*AL2),"",AW2*AL2)</f>
        <v>6.62</v>
      </c>
      <c r="AN2" s="36">
        <v>0.1</v>
      </c>
      <c r="AO2" s="35">
        <f>IF(ISERROR(AW2*AN2),"",AW2*AN2)</f>
        <v>6.62</v>
      </c>
      <c r="AP2" s="35">
        <f>IF((AX2-AW2)&lt;2.5,2.5-(AX2-AW2),0)</f>
        <v>0</v>
      </c>
      <c r="AQ2" s="27"/>
      <c r="AR2" s="36"/>
      <c r="AS2" s="35">
        <f>IF(ISERROR(AW2*AR2),"",AW2*AR2)</f>
        <v>0</v>
      </c>
      <c r="AT2" s="35">
        <f>IF(ISERROR(AK2+AM2+AO2+AP2+AS2),"",AK2+AM2+AO2+AP2+AS2)</f>
        <v>17.21</v>
      </c>
      <c r="AU2" s="35">
        <f>IF(ISERROR(AI2+AT2),"",AI2+AT2)</f>
        <v>53.23</v>
      </c>
      <c r="AV2" s="37">
        <f>IF(ISERROR((AW2-AU2)/AW2),"",(AW2-AU2)/AW2)</f>
        <v>0.1958</v>
      </c>
      <c r="AW2" s="35">
        <f>IF(AX2="","",AX2/1.05)</f>
        <v>66.19</v>
      </c>
      <c r="AX2" s="35">
        <f>IF(ISERROR(AY2*(1-AZ2)),"",AY2*(1-AZ2))</f>
        <v>69.5</v>
      </c>
      <c r="AY2" s="32">
        <v>139</v>
      </c>
      <c r="AZ2" s="36">
        <v>0.5</v>
      </c>
      <c r="BA2" s="33"/>
    </row>
    <row r="3" spans="1:53" ht="39.950000000000003" customHeight="1">
      <c r="A3" s="26">
        <v>2</v>
      </c>
      <c r="B3" s="27"/>
      <c r="C3" s="27"/>
      <c r="D3" s="27" t="s">
        <v>4</v>
      </c>
      <c r="E3" s="27"/>
      <c r="F3" s="27" t="s">
        <v>55</v>
      </c>
      <c r="G3" s="27" t="s">
        <v>59</v>
      </c>
      <c r="H3" s="27" t="s">
        <v>58</v>
      </c>
      <c r="I3" s="27" t="s">
        <v>58</v>
      </c>
      <c r="J3" s="46" t="s">
        <v>66</v>
      </c>
      <c r="K3" s="27" t="s">
        <v>67</v>
      </c>
      <c r="L3" s="27" t="s">
        <v>62</v>
      </c>
      <c r="M3" s="27" t="s">
        <v>64</v>
      </c>
      <c r="N3" s="27"/>
      <c r="O3" s="27"/>
      <c r="P3" s="27" t="s">
        <v>52</v>
      </c>
      <c r="Q3" s="28"/>
      <c r="R3" s="29"/>
      <c r="S3" s="30" t="str">
        <f t="shared" ref="S3:S4" si="1">IF(ISERROR(Q3/R3),"",Q3/R3)</f>
        <v/>
      </c>
      <c r="T3" s="31">
        <v>27.2</v>
      </c>
      <c r="U3" s="32"/>
      <c r="V3" s="27" t="s">
        <v>3</v>
      </c>
      <c r="W3" s="42">
        <v>58</v>
      </c>
      <c r="X3" s="42">
        <v>53</v>
      </c>
      <c r="Y3" s="42">
        <v>40</v>
      </c>
      <c r="Z3" s="29">
        <v>2</v>
      </c>
      <c r="AA3" s="33">
        <v>1</v>
      </c>
      <c r="AB3" s="45">
        <f t="shared" ref="AB3:AB4" si="2">IF(W3="","",W3*X3*Y3/1000000)</f>
        <v>0.123</v>
      </c>
      <c r="AC3" s="34">
        <f t="shared" ref="AC3:AC4" si="3">IF(AA3="","",65/AB3*AA3)</f>
        <v>528</v>
      </c>
      <c r="AD3" s="27">
        <v>3400</v>
      </c>
      <c r="AE3" s="35">
        <f t="shared" ref="AE3:AE4" si="4">IF(ISERROR(AD3/AC3),"",AD3/AC3)</f>
        <v>6.44</v>
      </c>
      <c r="AF3" s="27" t="s">
        <v>57</v>
      </c>
      <c r="AG3" s="36">
        <v>0.23400000000000001</v>
      </c>
      <c r="AH3" s="35">
        <f t="shared" ref="AH3:AH4" si="5">IF(ISERROR(T3*AG3),"",T3*AG3)</f>
        <v>6.36</v>
      </c>
      <c r="AI3" s="35">
        <f t="shared" ref="AI3:AI4" si="6">IF(ISERROR(T3+AE3+AH3),"",T3+AE3+AH3)</f>
        <v>40</v>
      </c>
      <c r="AJ3" s="36">
        <v>0.06</v>
      </c>
      <c r="AK3" s="35">
        <f t="shared" ref="AK3:AK4" si="7">IF(ISERROR(AW3*AJ3),"",AW3*AJ3)</f>
        <v>4.26</v>
      </c>
      <c r="AL3" s="36">
        <v>0.1</v>
      </c>
      <c r="AM3" s="35">
        <f t="shared" si="0"/>
        <v>7.1</v>
      </c>
      <c r="AN3" s="36">
        <v>0.1</v>
      </c>
      <c r="AO3" s="35">
        <f t="shared" ref="AO3:AO4" si="8">IF(ISERROR(AW3*AN3),"",AW3*AN3)</f>
        <v>7.1</v>
      </c>
      <c r="AP3" s="35">
        <f t="shared" ref="AP3:AP4" si="9">IF((AX3-AW3)&lt;2.5,2.5-(AX3-AW3),0)</f>
        <v>0</v>
      </c>
      <c r="AQ3" s="27"/>
      <c r="AR3" s="36"/>
      <c r="AS3" s="35">
        <f t="shared" ref="AS3:AS4" si="10">IF(ISERROR(AW3*AR3),"",AW3*AR3)</f>
        <v>0</v>
      </c>
      <c r="AT3" s="35">
        <f t="shared" ref="AT3:AT4" si="11">IF(ISERROR(AK3+AM3+AO3+AP3+AS3),"",AK3+AM3+AO3+AP3+AS3)</f>
        <v>18.46</v>
      </c>
      <c r="AU3" s="35">
        <f t="shared" ref="AU3:AU4" si="12">IF(ISERROR(AI3+AT3),"",AI3+AT3)</f>
        <v>58.46</v>
      </c>
      <c r="AV3" s="37">
        <f t="shared" ref="AV3:AV4" si="13">IF(ISERROR((AW3-AU3)/AW3),"",(AW3-AU3)/AW3)</f>
        <v>0.17599999999999999</v>
      </c>
      <c r="AW3" s="35">
        <f t="shared" ref="AW3:AW4" si="14">IF(AX3="","",AX3/1.05)</f>
        <v>70.95</v>
      </c>
      <c r="AX3" s="35">
        <f t="shared" ref="AX3:AX4" si="15">IF(ISERROR(AY3*(1-AZ3)),"",AY3*(1-AZ3))</f>
        <v>74.5</v>
      </c>
      <c r="AY3" s="32">
        <v>149</v>
      </c>
      <c r="AZ3" s="36">
        <v>0.5</v>
      </c>
      <c r="BA3" s="33"/>
    </row>
    <row r="4" spans="1:53" ht="39.950000000000003" customHeight="1">
      <c r="A4" s="26">
        <v>3</v>
      </c>
      <c r="B4" s="27"/>
      <c r="C4" s="27"/>
      <c r="D4" s="27" t="s">
        <v>4</v>
      </c>
      <c r="E4" s="27"/>
      <c r="F4" s="27" t="s">
        <v>55</v>
      </c>
      <c r="G4" s="27" t="s">
        <v>59</v>
      </c>
      <c r="H4" s="27" t="s">
        <v>58</v>
      </c>
      <c r="I4" s="27" t="s">
        <v>58</v>
      </c>
      <c r="J4" s="46" t="s">
        <v>66</v>
      </c>
      <c r="K4" s="27" t="s">
        <v>67</v>
      </c>
      <c r="L4" s="27" t="s">
        <v>63</v>
      </c>
      <c r="M4" s="27" t="s">
        <v>64</v>
      </c>
      <c r="N4" s="27"/>
      <c r="O4" s="27"/>
      <c r="P4" s="27" t="s">
        <v>52</v>
      </c>
      <c r="Q4" s="28"/>
      <c r="R4" s="29"/>
      <c r="S4" s="30" t="str">
        <f t="shared" si="1"/>
        <v/>
      </c>
      <c r="T4" s="31">
        <v>27.2</v>
      </c>
      <c r="U4" s="32"/>
      <c r="V4" s="27" t="s">
        <v>3</v>
      </c>
      <c r="W4" s="42">
        <v>58</v>
      </c>
      <c r="X4" s="42">
        <v>53</v>
      </c>
      <c r="Y4" s="42">
        <v>40</v>
      </c>
      <c r="Z4" s="29">
        <v>2</v>
      </c>
      <c r="AA4" s="33">
        <v>1</v>
      </c>
      <c r="AB4" s="45">
        <f t="shared" si="2"/>
        <v>0.123</v>
      </c>
      <c r="AC4" s="34">
        <f t="shared" si="3"/>
        <v>528</v>
      </c>
      <c r="AD4" s="27">
        <v>3400</v>
      </c>
      <c r="AE4" s="35">
        <f t="shared" si="4"/>
        <v>6.44</v>
      </c>
      <c r="AF4" s="27" t="s">
        <v>57</v>
      </c>
      <c r="AG4" s="36">
        <v>0.23400000000000001</v>
      </c>
      <c r="AH4" s="35">
        <f t="shared" si="5"/>
        <v>6.36</v>
      </c>
      <c r="AI4" s="35">
        <f t="shared" si="6"/>
        <v>40</v>
      </c>
      <c r="AJ4" s="36">
        <v>0.06</v>
      </c>
      <c r="AK4" s="35">
        <f t="shared" si="7"/>
        <v>4.26</v>
      </c>
      <c r="AL4" s="36">
        <v>0.1</v>
      </c>
      <c r="AM4" s="35">
        <f t="shared" si="0"/>
        <v>7.1</v>
      </c>
      <c r="AN4" s="36">
        <v>0.1</v>
      </c>
      <c r="AO4" s="35">
        <f t="shared" si="8"/>
        <v>7.1</v>
      </c>
      <c r="AP4" s="35">
        <f t="shared" si="9"/>
        <v>0</v>
      </c>
      <c r="AQ4" s="27"/>
      <c r="AR4" s="36"/>
      <c r="AS4" s="35">
        <f t="shared" si="10"/>
        <v>0</v>
      </c>
      <c r="AT4" s="35">
        <f t="shared" si="11"/>
        <v>18.46</v>
      </c>
      <c r="AU4" s="35">
        <f t="shared" si="12"/>
        <v>58.46</v>
      </c>
      <c r="AV4" s="37">
        <f t="shared" si="13"/>
        <v>0.17599999999999999</v>
      </c>
      <c r="AW4" s="35">
        <f t="shared" si="14"/>
        <v>70.95</v>
      </c>
      <c r="AX4" s="35">
        <f t="shared" si="15"/>
        <v>74.5</v>
      </c>
      <c r="AY4" s="32">
        <v>149</v>
      </c>
      <c r="AZ4" s="36">
        <v>0.5</v>
      </c>
      <c r="BA4" s="33"/>
    </row>
    <row r="5" spans="1:53" ht="39.950000000000003" customHeight="1">
      <c r="A5" s="26">
        <v>4</v>
      </c>
      <c r="B5" s="27"/>
      <c r="C5" s="27"/>
      <c r="D5" s="27" t="s">
        <v>4</v>
      </c>
      <c r="E5" s="27"/>
      <c r="F5" s="27" t="s">
        <v>55</v>
      </c>
      <c r="G5" s="27" t="s">
        <v>59</v>
      </c>
      <c r="H5" s="27" t="s">
        <v>58</v>
      </c>
      <c r="I5" s="27" t="s">
        <v>58</v>
      </c>
      <c r="J5" s="46" t="s">
        <v>66</v>
      </c>
      <c r="K5" s="27" t="s">
        <v>67</v>
      </c>
      <c r="L5" s="27" t="s">
        <v>61</v>
      </c>
      <c r="M5" s="27" t="s">
        <v>65</v>
      </c>
      <c r="N5" s="27"/>
      <c r="O5" s="27"/>
      <c r="P5" s="27" t="s">
        <v>52</v>
      </c>
      <c r="Q5" s="28"/>
      <c r="R5" s="29"/>
      <c r="S5" s="30" t="str">
        <f>IF(ISERROR(Q5/R5),"",Q5/R5)</f>
        <v/>
      </c>
      <c r="T5" s="31">
        <v>24.49</v>
      </c>
      <c r="U5" s="32"/>
      <c r="V5" s="27" t="s">
        <v>3</v>
      </c>
      <c r="W5" s="42">
        <v>58</v>
      </c>
      <c r="X5" s="42">
        <v>53</v>
      </c>
      <c r="Y5" s="42">
        <v>36</v>
      </c>
      <c r="Z5" s="29">
        <v>2</v>
      </c>
      <c r="AA5" s="33">
        <v>1</v>
      </c>
      <c r="AB5" s="45">
        <f>IF(W5="","",W5*X5*Y5/1000000)</f>
        <v>0.111</v>
      </c>
      <c r="AC5" s="34">
        <f>IF(AA5="","",65/AB5*AA5)</f>
        <v>586</v>
      </c>
      <c r="AD5" s="27">
        <v>3400</v>
      </c>
      <c r="AE5" s="35">
        <f>IF(ISERROR(AD5/AC5),"",AD5/AC5)</f>
        <v>5.8</v>
      </c>
      <c r="AF5" s="27" t="s">
        <v>57</v>
      </c>
      <c r="AG5" s="36">
        <v>0.23400000000000001</v>
      </c>
      <c r="AH5" s="35">
        <f>IF(ISERROR(T5*AG5),"",T5*AG5)</f>
        <v>5.73</v>
      </c>
      <c r="AI5" s="35">
        <f>IF(ISERROR(T5+AE5+AH5),"",T5+AE5+AH5)</f>
        <v>36.020000000000003</v>
      </c>
      <c r="AJ5" s="36">
        <v>0.06</v>
      </c>
      <c r="AK5" s="35">
        <f>IF(ISERROR(AW5*AJ5),"",AW5*AJ5)</f>
        <v>3.97</v>
      </c>
      <c r="AL5" s="36">
        <v>0.1</v>
      </c>
      <c r="AM5" s="35">
        <f t="shared" si="0"/>
        <v>6.62</v>
      </c>
      <c r="AN5" s="36">
        <v>0.1</v>
      </c>
      <c r="AO5" s="35">
        <f>IF(ISERROR(AW5*AN5),"",AW5*AN5)</f>
        <v>6.62</v>
      </c>
      <c r="AP5" s="35">
        <f>IF((AX5-AW5)&lt;2.5,2.5-(AX5-AW5),0)</f>
        <v>0</v>
      </c>
      <c r="AQ5" s="27"/>
      <c r="AR5" s="36"/>
      <c r="AS5" s="35">
        <f>IF(ISERROR(AW5*AR5),"",AW5*AR5)</f>
        <v>0</v>
      </c>
      <c r="AT5" s="35">
        <f>IF(ISERROR(AK5+AM5+AO5+AP5+AS5),"",AK5+AM5+AO5+AP5+AS5)</f>
        <v>17.21</v>
      </c>
      <c r="AU5" s="35">
        <f>IF(ISERROR(AI5+AT5),"",AI5+AT5)</f>
        <v>53.23</v>
      </c>
      <c r="AV5" s="37">
        <f>IF(ISERROR((AW5-AU5)/AW5),"",(AW5-AU5)/AW5)</f>
        <v>0.1958</v>
      </c>
      <c r="AW5" s="35">
        <f>IF(AX5="","",AX5/1.05)</f>
        <v>66.19</v>
      </c>
      <c r="AX5" s="35">
        <f>IF(ISERROR(AY5*(1-AZ5)),"",AY5*(1-AZ5))</f>
        <v>69.5</v>
      </c>
      <c r="AY5" s="32">
        <v>139</v>
      </c>
      <c r="AZ5" s="36">
        <v>0.5</v>
      </c>
      <c r="BA5" s="33"/>
    </row>
    <row r="6" spans="1:53" ht="39.950000000000003" customHeight="1">
      <c r="A6" s="26">
        <v>5</v>
      </c>
      <c r="B6" s="27"/>
      <c r="C6" s="27"/>
      <c r="D6" s="27" t="s">
        <v>4</v>
      </c>
      <c r="E6" s="27"/>
      <c r="F6" s="27" t="s">
        <v>55</v>
      </c>
      <c r="G6" s="27" t="s">
        <v>59</v>
      </c>
      <c r="H6" s="27" t="s">
        <v>58</v>
      </c>
      <c r="I6" s="27" t="s">
        <v>58</v>
      </c>
      <c r="J6" s="46" t="s">
        <v>66</v>
      </c>
      <c r="K6" s="27" t="s">
        <v>67</v>
      </c>
      <c r="L6" s="27" t="s">
        <v>62</v>
      </c>
      <c r="M6" s="27" t="s">
        <v>65</v>
      </c>
      <c r="N6" s="27"/>
      <c r="O6" s="27"/>
      <c r="P6" s="27" t="s">
        <v>52</v>
      </c>
      <c r="Q6" s="28"/>
      <c r="R6" s="29"/>
      <c r="S6" s="30" t="str">
        <f t="shared" ref="S6:S7" si="16">IF(ISERROR(Q6/R6),"",Q6/R6)</f>
        <v/>
      </c>
      <c r="T6" s="31">
        <v>27.2</v>
      </c>
      <c r="U6" s="32"/>
      <c r="V6" s="27" t="s">
        <v>3</v>
      </c>
      <c r="W6" s="42">
        <v>58</v>
      </c>
      <c r="X6" s="42">
        <v>53</v>
      </c>
      <c r="Y6" s="42">
        <v>40</v>
      </c>
      <c r="Z6" s="29">
        <v>2</v>
      </c>
      <c r="AA6" s="33">
        <v>1</v>
      </c>
      <c r="AB6" s="45">
        <f t="shared" ref="AB6:AB7" si="17">IF(W6="","",W6*X6*Y6/1000000)</f>
        <v>0.123</v>
      </c>
      <c r="AC6" s="34">
        <f t="shared" ref="AC6:AC7" si="18">IF(AA6="","",65/AB6*AA6)</f>
        <v>528</v>
      </c>
      <c r="AD6" s="27">
        <v>3400</v>
      </c>
      <c r="AE6" s="35">
        <f t="shared" ref="AE6:AE7" si="19">IF(ISERROR(AD6/AC6),"",AD6/AC6)</f>
        <v>6.44</v>
      </c>
      <c r="AF6" s="27" t="s">
        <v>57</v>
      </c>
      <c r="AG6" s="36">
        <v>0.23400000000000001</v>
      </c>
      <c r="AH6" s="35">
        <f t="shared" ref="AH6:AH7" si="20">IF(ISERROR(T6*AG6),"",T6*AG6)</f>
        <v>6.36</v>
      </c>
      <c r="AI6" s="35">
        <f t="shared" ref="AI6:AI7" si="21">IF(ISERROR(T6+AE6+AH6),"",T6+AE6+AH6)</f>
        <v>40</v>
      </c>
      <c r="AJ6" s="36">
        <v>0.06</v>
      </c>
      <c r="AK6" s="35">
        <f t="shared" ref="AK6:AK7" si="22">IF(ISERROR(AW6*AJ6),"",AW6*AJ6)</f>
        <v>4.26</v>
      </c>
      <c r="AL6" s="36">
        <v>0.1</v>
      </c>
      <c r="AM6" s="35">
        <f t="shared" si="0"/>
        <v>7.1</v>
      </c>
      <c r="AN6" s="36">
        <v>0.1</v>
      </c>
      <c r="AO6" s="35">
        <f t="shared" ref="AO6:AO7" si="23">IF(ISERROR(AW6*AN6),"",AW6*AN6)</f>
        <v>7.1</v>
      </c>
      <c r="AP6" s="35">
        <f t="shared" ref="AP6:AP7" si="24">IF((AX6-AW6)&lt;2.5,2.5-(AX6-AW6),0)</f>
        <v>0</v>
      </c>
      <c r="AQ6" s="27"/>
      <c r="AR6" s="36"/>
      <c r="AS6" s="35">
        <f t="shared" ref="AS6:AS7" si="25">IF(ISERROR(AW6*AR6),"",AW6*AR6)</f>
        <v>0</v>
      </c>
      <c r="AT6" s="35">
        <f t="shared" ref="AT6:AT7" si="26">IF(ISERROR(AK6+AM6+AO6+AP6+AS6),"",AK6+AM6+AO6+AP6+AS6)</f>
        <v>18.46</v>
      </c>
      <c r="AU6" s="35">
        <f t="shared" ref="AU6:AU7" si="27">IF(ISERROR(AI6+AT6),"",AI6+AT6)</f>
        <v>58.46</v>
      </c>
      <c r="AV6" s="37">
        <f t="shared" ref="AV6:AV7" si="28">IF(ISERROR((AW6-AU6)/AW6),"",(AW6-AU6)/AW6)</f>
        <v>0.17599999999999999</v>
      </c>
      <c r="AW6" s="35">
        <f t="shared" ref="AW6:AW7" si="29">IF(AX6="","",AX6/1.05)</f>
        <v>70.95</v>
      </c>
      <c r="AX6" s="35">
        <f t="shared" ref="AX6:AX7" si="30">IF(ISERROR(AY6*(1-AZ6)),"",AY6*(1-AZ6))</f>
        <v>74.5</v>
      </c>
      <c r="AY6" s="32">
        <v>149</v>
      </c>
      <c r="AZ6" s="36">
        <v>0.5</v>
      </c>
      <c r="BA6" s="33"/>
    </row>
    <row r="7" spans="1:53" ht="39.950000000000003" customHeight="1">
      <c r="A7" s="26">
        <v>6</v>
      </c>
      <c r="B7" s="27"/>
      <c r="C7" s="27"/>
      <c r="D7" s="27" t="s">
        <v>4</v>
      </c>
      <c r="E7" s="27"/>
      <c r="F7" s="27" t="s">
        <v>55</v>
      </c>
      <c r="G7" s="27" t="s">
        <v>59</v>
      </c>
      <c r="H7" s="27" t="s">
        <v>58</v>
      </c>
      <c r="I7" s="27" t="s">
        <v>58</v>
      </c>
      <c r="J7" s="46" t="s">
        <v>66</v>
      </c>
      <c r="K7" s="27" t="s">
        <v>67</v>
      </c>
      <c r="L7" s="27" t="s">
        <v>63</v>
      </c>
      <c r="M7" s="27" t="s">
        <v>65</v>
      </c>
      <c r="N7" s="27"/>
      <c r="O7" s="27"/>
      <c r="P7" s="27" t="s">
        <v>52</v>
      </c>
      <c r="Q7" s="28"/>
      <c r="R7" s="29"/>
      <c r="S7" s="30" t="str">
        <f t="shared" si="16"/>
        <v/>
      </c>
      <c r="T7" s="31">
        <v>27.2</v>
      </c>
      <c r="U7" s="32"/>
      <c r="V7" s="27" t="s">
        <v>3</v>
      </c>
      <c r="W7" s="42">
        <v>58</v>
      </c>
      <c r="X7" s="42">
        <v>53</v>
      </c>
      <c r="Y7" s="42">
        <v>40</v>
      </c>
      <c r="Z7" s="29">
        <v>2</v>
      </c>
      <c r="AA7" s="33">
        <v>1</v>
      </c>
      <c r="AB7" s="45">
        <f t="shared" si="17"/>
        <v>0.123</v>
      </c>
      <c r="AC7" s="34">
        <f t="shared" si="18"/>
        <v>528</v>
      </c>
      <c r="AD7" s="27">
        <v>3400</v>
      </c>
      <c r="AE7" s="35">
        <f t="shared" si="19"/>
        <v>6.44</v>
      </c>
      <c r="AF7" s="27" t="s">
        <v>57</v>
      </c>
      <c r="AG7" s="36">
        <v>0.23400000000000001</v>
      </c>
      <c r="AH7" s="35">
        <f t="shared" si="20"/>
        <v>6.36</v>
      </c>
      <c r="AI7" s="35">
        <f t="shared" si="21"/>
        <v>40</v>
      </c>
      <c r="AJ7" s="36">
        <v>0.06</v>
      </c>
      <c r="AK7" s="35">
        <f t="shared" si="22"/>
        <v>4.26</v>
      </c>
      <c r="AL7" s="36">
        <v>0.1</v>
      </c>
      <c r="AM7" s="35">
        <f t="shared" si="0"/>
        <v>7.1</v>
      </c>
      <c r="AN7" s="36">
        <v>0.1</v>
      </c>
      <c r="AO7" s="35">
        <f t="shared" si="23"/>
        <v>7.1</v>
      </c>
      <c r="AP7" s="35">
        <f t="shared" si="24"/>
        <v>0</v>
      </c>
      <c r="AQ7" s="27"/>
      <c r="AR7" s="36"/>
      <c r="AS7" s="35">
        <f t="shared" si="25"/>
        <v>0</v>
      </c>
      <c r="AT7" s="35">
        <f t="shared" si="26"/>
        <v>18.46</v>
      </c>
      <c r="AU7" s="35">
        <f t="shared" si="27"/>
        <v>58.46</v>
      </c>
      <c r="AV7" s="37">
        <f t="shared" si="28"/>
        <v>0.17599999999999999</v>
      </c>
      <c r="AW7" s="35">
        <f t="shared" si="29"/>
        <v>70.95</v>
      </c>
      <c r="AX7" s="35">
        <f t="shared" si="30"/>
        <v>74.5</v>
      </c>
      <c r="AY7" s="32">
        <v>149</v>
      </c>
      <c r="AZ7" s="36">
        <v>0.5</v>
      </c>
      <c r="BA7" s="33"/>
    </row>
  </sheetData>
  <sheetProtection insertRows="0" deleteRows="0" sort="0"/>
  <protectedRanges>
    <protectedRange sqref="A2:J255 L2:BA255" name="Range1"/>
    <protectedRange sqref="K2:K253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D2:D7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V2:V7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P2:P7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E2:E7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2025-09-30T01:09:54Z</dcterms:modified>
</cp:coreProperties>
</file>