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FE11F75-1D4E-41B4-B49A-C9632158065C}" xr6:coauthVersionLast="47" xr6:coauthVersionMax="47" xr10:uidLastSave="{00000000-0000-0000-0000-000000000000}"/>
  <bookViews>
    <workbookView xWindow="-110" yWindow="-110" windowWidth="19420" windowHeight="10300" xr2:uid="{8286798D-570B-4EAD-AEB9-C14406AD7426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C2" i="1"/>
  <c r="BX2" i="1"/>
  <c r="BU2" i="1"/>
  <c r="BR2" i="1"/>
  <c r="BO2" i="1"/>
  <c r="BM2" i="1"/>
  <c r="BK2" i="1"/>
  <c r="BI2" i="1"/>
  <c r="BG2" i="1"/>
  <c r="BC2" i="1"/>
  <c r="AT2" i="1"/>
  <c r="AO2" i="1"/>
  <c r="AN2" i="1"/>
  <c r="AM2" i="1"/>
  <c r="AL2" i="1"/>
  <c r="AK2" i="1"/>
  <c r="AA2" i="1"/>
  <c r="T2" i="1"/>
  <c r="BY2" i="1" l="1"/>
  <c r="AQ2" i="1"/>
  <c r="AS2" i="1" s="1"/>
  <c r="AZ2" i="1" s="1"/>
  <c r="BD2" i="1" s="1"/>
  <c r="CF2" i="1"/>
  <c r="CH2" i="1" s="1"/>
  <c r="CI2" i="1"/>
  <c r="BZ2" i="1" l="1"/>
  <c r="CA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992BEF01-9766-43E1-83B2-531CD8FBC78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B00AF5D4-675F-4222-9989-DF6B2FE45C5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 xr:uid="{05566211-62C6-4738-94D6-07D915B7361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 xr:uid="{B9A8085A-7EB3-4785-89FF-CE5F4E6381FA}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 xr:uid="{55E42064-B2F7-4BF7-BF0E-2BA81DB28EDC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3E99294F-A604-428C-9490-F4057E849761}">
      <text>
        <r>
          <rPr>
            <sz val="11"/>
            <rFont val="Calibri"/>
            <family val="2"/>
          </rPr>
          <t>[Total Testing Fee $]/[Estimated Order Units]</t>
        </r>
      </text>
    </comment>
    <comment ref="BI1" authorId="0" shapeId="0" xr:uid="{B4CE6E98-F0A6-4217-B15F-7F6EDA161E04}">
      <text>
        <r>
          <rPr>
            <sz val="11"/>
            <rFont val="Calibri"/>
            <family val="2"/>
          </rPr>
          <t>[JLA FOB Warehouse Price]*[DA %]</t>
        </r>
      </text>
    </comment>
    <comment ref="BK1" authorId="0" shapeId="0" xr:uid="{F818308F-2CC7-48B7-B1BC-DE50789EF491}">
      <text>
        <r>
          <rPr>
            <sz val="11"/>
            <rFont val="Calibri"/>
            <family val="2"/>
          </rPr>
          <t>[JLA FOB Warehouse Price]*[Royalty %]</t>
        </r>
      </text>
    </comment>
    <comment ref="BM1" authorId="0" shapeId="0" xr:uid="{10B3902A-E880-40F0-864F-6646F6312FBA}">
      <text>
        <r>
          <rPr>
            <sz val="11"/>
            <rFont val="Calibri"/>
            <family val="2"/>
          </rPr>
          <t>[JLA FOB Warehouse Price]*[Rebate %]</t>
        </r>
      </text>
    </comment>
    <comment ref="BO1" authorId="0" shapeId="0" xr:uid="{A0FDFB6D-D2B3-4845-9C8E-4503538D5BD8}">
      <text>
        <r>
          <rPr>
            <sz val="11"/>
            <rFont val="Calibri"/>
            <family val="2"/>
          </rPr>
          <t>[JLA FOB Warehouse Price]*[Rebate %]</t>
        </r>
      </text>
    </comment>
    <comment ref="BR1" authorId="0" shapeId="0" xr:uid="{3BEE8359-C851-48DC-AD0D-0473226472AB}">
      <text>
        <r>
          <rPr>
            <sz val="11"/>
            <rFont val="Calibri"/>
            <family val="2"/>
          </rPr>
          <t>[JLA FOB Warehouse Price]*[Load 1 %]</t>
        </r>
      </text>
    </comment>
    <comment ref="BU1" authorId="0" shapeId="0" xr:uid="{4BD694DE-EBF9-4E74-9E50-0D922A5E8CCC}">
      <text>
        <r>
          <rPr>
            <sz val="11"/>
            <rFont val="Calibri"/>
            <family val="2"/>
          </rPr>
          <t>[JLA FOB Warehouse Price]*[Load 2 %]</t>
        </r>
      </text>
    </comment>
    <comment ref="BX1" authorId="0" shapeId="0" xr:uid="{33F672A5-6BE3-45B5-88EC-E6F6E975C411}">
      <text>
        <r>
          <rPr>
            <sz val="11"/>
            <rFont val="Calibri"/>
            <family val="2"/>
          </rPr>
          <t>[JLA FOB Warehouse Price]*[Load 3 %]</t>
        </r>
      </text>
    </comment>
    <comment ref="BY1" authorId="0" shapeId="0" xr:uid="{D6320744-E30C-4A1E-868D-EBFB9E6F6684}">
      <text>
        <r>
          <rPr>
            <sz val="11"/>
            <rFont val="Calibri"/>
            <family val="2"/>
          </rPr>
          <t>[DA $]+[Royalty $]+[General Load $]+[Warehouse Charge $]+[Load 1 $]+[Load 2 $]+[Load 3 $]</t>
        </r>
      </text>
    </comment>
    <comment ref="BZ1" authorId="0" shapeId="0" xr:uid="{20CB01BE-09BE-489B-A23E-2304329D4F97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A1" authorId="0" shapeId="0" xr:uid="{F1FC052A-2490-4DF9-90FD-93114001AD26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C1" authorId="0" shapeId="0" xr:uid="{52B03910-7341-4DDD-83ED-2B083816E8BA}">
      <text>
        <r>
          <rPr>
            <sz val="11"/>
            <rFont val="Calibri"/>
            <family val="2"/>
          </rPr>
          <t>[JLA FOB Warehouse Price]*1.05</t>
        </r>
      </text>
    </comment>
    <comment ref="CE1" authorId="0" shapeId="0" xr:uid="{4C97FE04-2373-49EE-BD01-032CED8B4789}">
      <text>
        <r>
          <rPr>
            <sz val="11"/>
            <rFont val="Calibri"/>
            <family val="2"/>
          </rPr>
          <t>[Designer Living Freight]/(1-55%)*(1-70%); Minus $40 for Girth &gt; 130"</t>
        </r>
      </text>
    </comment>
    <comment ref="CF1" authorId="0" shapeId="0" xr:uid="{FA7617B2-0C1C-47DE-B283-B51757781CDF}">
      <text>
        <r>
          <rPr>
            <sz val="11"/>
            <rFont val="Calibri"/>
            <family val="2"/>
          </rPr>
          <t>[Ecom Standard Dropship Price]+[Target Dropship Freight]</t>
        </r>
      </text>
    </comment>
    <comment ref="CH1" authorId="0" shapeId="0" xr:uid="{4FA95469-8FB2-4546-B0A2-64EE3F68F0AC}">
      <text>
        <r>
          <rPr>
            <sz val="11"/>
            <rFont val="Calibri"/>
            <family val="2"/>
          </rPr>
          <t>([Suggested Retail Price]-[Target Dropship Cost])/[Suggested Retail Price]</t>
        </r>
      </text>
    </comment>
    <comment ref="CI1" authorId="0" shapeId="0" xr:uid="{B2AF9E15-16E4-46D9-9997-9AFB9461B9F9}">
      <text>
        <r>
          <rPr>
            <sz val="11"/>
            <rFont val="Calibri"/>
            <family val="2"/>
          </rPr>
          <t>([Suggested Retail Price]-[Ecom Standard Dropship Price])/[Suggested Retail Price]</t>
        </r>
      </text>
    </comment>
  </commentList>
</comments>
</file>

<file path=xl/sharedStrings.xml><?xml version="1.0" encoding="utf-8"?>
<sst xmlns="http://schemas.openxmlformats.org/spreadsheetml/2006/main" count="109" uniqueCount="109">
  <si>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</si>
  <si>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</si>
  <si>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</si>
  <si>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</si>
  <si>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</si>
  <si>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</si>
  <si>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</si>
  <si>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</si>
  <si>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</si>
  <si>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</si>
  <si>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</si>
  <si>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</si>
  <si>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</si>
  <si>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</si>
  <si>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</si>
  <si>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</si>
  <si>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</si>
  <si>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</si>
  <si>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</si>
  <si>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</si>
  <si>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</si>
  <si>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</si>
  <si>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</si>
  <si>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</si>
  <si>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</si>
  <si>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</si>
  <si>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</si>
  <si>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</si>
  <si>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</si>
  <si>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</si>
  <si>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</si>
  <si>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</si>
  <si>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</si>
  <si>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</si>
  <si>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</si>
  <si>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</si>
  <si>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</si>
  <si>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</si>
  <si>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</si>
  <si>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</si>
  <si>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</si>
  <si>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</si>
  <si>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</si>
  <si>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</si>
  <si>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</si>
  <si>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</si>
  <si>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</si>
  <si>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</si>
  <si>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</si>
  <si>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</si>
  <si>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</si>
  <si>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</si>
  <si>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</si>
  <si>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</si>
  <si>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</si>
  <si>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</si>
  <si>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</si>
  <si>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</si>
  <si>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</si>
  <si>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</si>
  <si>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</si>
  <si>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</si>
  <si>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</si>
  <si>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</si>
  <si>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</si>
  <si>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</si>
  <si>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</si>
  <si>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</si>
  <si>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</si>
  <si>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</si>
  <si>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</si>
  <si>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</si>
  <si>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</si>
  <si>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</si>
  <si>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</si>
  <si>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</si>
  <si>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</si>
  <si>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</si>
  <si>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</si>
  <si>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FOB Warehouse Price</t>
  </si>
  <si>
    <t>Ecom Standard Dropship Price</t>
  </si>
  <si>
    <t>Designer Living Freight</t>
  </si>
  <si>
    <t>Target Dropship Freight</t>
  </si>
  <si>
    <t>Target Dropship Cost</t>
  </si>
  <si>
    <t>Suggested Retail Price</t>
  </si>
  <si>
    <t>Target Retail Markup %</t>
  </si>
  <si>
    <t>Target Markup %</t>
  </si>
  <si>
    <t>Additional Customer Price</t>
  </si>
  <si>
    <t>TG HH Round Top D2</t>
  </si>
  <si>
    <t>TRIEU PHU LOC</t>
  </si>
  <si>
    <t>Ho Chi Minh,Vietnam</t>
  </si>
  <si>
    <t>324-07-0149</t>
  </si>
  <si>
    <t>MCM</t>
    <phoneticPr fontId="0" type="noConversion"/>
  </si>
  <si>
    <t>MCM Slipper Chair w_ Dowel Leg</t>
  </si>
  <si>
    <t xml:space="preserve">MCM Slipper Chair                                            </t>
  </si>
  <si>
    <t>ACCENT CHAIR</t>
  </si>
  <si>
    <t>28"W x 31"D x 33-1/2"H</t>
  </si>
  <si>
    <t>Rubber Wood, Plywood, Foam, Fabric</t>
  </si>
  <si>
    <t>100% Polyester</t>
  </si>
  <si>
    <t>Multi</t>
  </si>
  <si>
    <t>All KD</t>
  </si>
  <si>
    <t xml:space="preserve">new SW natural swatch SWGO 18283   </t>
  </si>
  <si>
    <t>CULP Fabric - Vati Flax</t>
  </si>
  <si>
    <t>Piece</t>
  </si>
  <si>
    <t>ISTA 3A</t>
  </si>
  <si>
    <t>Normal</t>
  </si>
  <si>
    <t>9401.61.4011</t>
  </si>
  <si>
    <t>Payment surcharge</t>
  </si>
  <si>
    <t>Design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</si>
</sst>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[$￥-804]#,##0.00"/>
    <numFmt numFmtId="168" formatCode="_ [$¥-804]* #,##0.00_ ;_ [$¥-804]* \-#,##0.00_ ;_ [$¥-804]* &quot;-&quot;??_ ;_ @_ "/>
    <numFmt numFmtId="169" formatCode="_(* #,##0_);_(* \(#,##0\);_(* &quot;-&quot;??_);_(@_)"/>
    <numFmt numFmtId="170" formatCode="_-\$* #,##0.00_ ;_-\$* \-#,##0.00\ ;_-\$* &quot;-&quot;??_ ;_-@_ "/>
    <numFmt numFmtId="171" formatCode="\$#,##0.00;\-\$#,##0.00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7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6" fillId="3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49" fontId="7" fillId="8" borderId="2" xfId="3" applyNumberFormat="1" applyFont="1" applyFill="1" applyBorder="1" applyAlignment="1">
      <alignment horizontal="center" vertical="center" wrapText="1"/>
    </xf>
    <xf numFmtId="167" fontId="1" fillId="0" borderId="2" xfId="1" applyNumberFormat="1" applyBorder="1" applyAlignment="1">
      <alignment wrapText="1"/>
    </xf>
    <xf numFmtId="167" fontId="1" fillId="0" borderId="2" xfId="1" applyNumberFormat="1" applyBorder="1" applyAlignment="1">
      <alignment horizontal="left" vertical="top" wrapText="1"/>
    </xf>
    <xf numFmtId="168" fontId="1" fillId="0" borderId="2" xfId="1" applyNumberFormat="1" applyBorder="1" applyAlignment="1">
      <alignment wrapText="1"/>
    </xf>
    <xf numFmtId="2" fontId="1" fillId="9" borderId="2" xfId="1" applyNumberFormat="1" applyFill="1" applyBorder="1"/>
    <xf numFmtId="38" fontId="1" fillId="0" borderId="2" xfId="1" applyNumberFormat="1" applyBorder="1"/>
    <xf numFmtId="2" fontId="1" fillId="0" borderId="2" xfId="1" applyNumberFormat="1" applyBorder="1"/>
    <xf numFmtId="165" fontId="1" fillId="0" borderId="2" xfId="1" applyNumberFormat="1" applyBorder="1"/>
    <xf numFmtId="165" fontId="1" fillId="9" borderId="2" xfId="1" applyNumberFormat="1" applyFill="1" applyBorder="1"/>
    <xf numFmtId="169" fontId="9" fillId="0" borderId="2" xfId="4" applyNumberFormat="1" applyFont="1" applyFill="1" applyBorder="1" applyAlignment="1">
      <alignment horizontal="center" vertical="center" wrapText="1"/>
    </xf>
    <xf numFmtId="166" fontId="1" fillId="9" borderId="2" xfId="1" applyNumberFormat="1" applyFill="1" applyBorder="1"/>
    <xf numFmtId="1" fontId="1" fillId="9" borderId="2" xfId="1" applyNumberFormat="1" applyFill="1" applyBorder="1"/>
    <xf numFmtId="1" fontId="0" fillId="9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3" fontId="1" fillId="0" borderId="2" xfId="1" applyNumberFormat="1" applyBorder="1"/>
    <xf numFmtId="164" fontId="1" fillId="9" borderId="2" xfId="1" applyNumberFormat="1" applyFill="1" applyBorder="1"/>
    <xf numFmtId="167" fontId="1" fillId="0" borderId="2" xfId="1" applyNumberFormat="1" applyBorder="1"/>
    <xf numFmtId="9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0" fontId="1" fillId="0" borderId="2" xfId="1" applyNumberFormat="1" applyBorder="1"/>
    <xf numFmtId="164" fontId="1" fillId="0" borderId="2" xfId="1" applyNumberFormat="1" applyBorder="1"/>
    <xf numFmtId="0" fontId="1" fillId="0" borderId="0" xfId="1"/>
    <xf numFmtId="10" fontId="0" fillId="9" borderId="2" xfId="5" applyNumberFormat="1" applyFont="1" applyFill="1" applyBorder="1" applyAlignment="1"/>
    <xf numFmtId="164" fontId="1" fillId="0" borderId="2" xfId="1" applyNumberFormat="1" applyBorder="1" applyAlignment="1">
      <alignment wrapText="1"/>
    </xf>
    <xf numFmtId="166" fontId="1" fillId="0" borderId="0" xfId="1" applyNumberFormat="1" applyAlignment="1">
      <alignment wrapText="1"/>
    </xf>
  </cellXfs>
  <cellStyles count="6">
    <cellStyle name="Comma 5" xfId="4" xr:uid="{6E944868-31F7-4DF5-806A-0061B0002400}"/>
    <cellStyle name="Normal" xfId="0" builtinId="0"/>
    <cellStyle name="Normal 158 2" xfId="3" xr:uid="{64E27837-BFDD-4BCB-9114-5A6220AD3B96}"/>
    <cellStyle name="Normal 2" xfId="1" xr:uid="{5DEC1E08-C379-4527-A829-576FF7E7985E}"/>
    <cellStyle name="Normal 2 18 2" xfId="2" xr:uid="{1E61F810-E12B-41EE-9C04-CE81790848FE}"/>
    <cellStyle name="Percent 2" xfId="5" xr:uid="{7241067E-CF40-4E5A-8FA2-0EDCDC910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87CE-302A-43A8-B89E-29F1765D7354}">
  <dimension ref="A1:CJ2"/>
  <sheetViews>
    <sheetView tabSelected="1" topLeftCell="BN1" zoomScale="99" zoomScaleNormal="99" workbookViewId="0">
      <selection activeCell="BW4" sqref="BW4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6" customWidth="1"/>
    <col min="34" max="36" width="8.81640625" style="6" customWidth="1"/>
    <col min="37" max="37" width="11.36328125" style="3" customWidth="1"/>
    <col min="38" max="38" width="8.1796875" style="6" customWidth="1"/>
    <col min="39" max="39" width="8.81640625" style="6" customWidth="1"/>
    <col min="40" max="41" width="7.1796875" style="6" customWidth="1"/>
    <col min="42" max="42" width="6.1796875" style="5" customWidth="1"/>
    <col min="43" max="43" width="10" style="71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6" customWidth="1"/>
    <col min="49" max="49" width="10.26953125" style="4" customWidth="1"/>
    <col min="50" max="50" width="8.08984375" style="4" customWidth="1"/>
    <col min="51" max="51" width="9.54296875" style="2" customWidth="1"/>
    <col min="52" max="52" width="8.90625" style="4" customWidth="1"/>
    <col min="53" max="53" width="7.81640625" style="2" customWidth="1"/>
    <col min="54" max="54" width="8.453125" style="7" customWidth="1"/>
    <col min="55" max="56" width="9" style="4" customWidth="1"/>
    <col min="57" max="57" width="9.81640625" style="4" customWidth="1"/>
    <col min="58" max="58" width="9.81640625" style="8" customWidth="1"/>
    <col min="59" max="59" width="8.08984375" style="4" customWidth="1"/>
    <col min="60" max="60" width="7.90625" style="7" customWidth="1"/>
    <col min="61" max="61" width="8.1796875" style="4" customWidth="1"/>
    <col min="62" max="62" width="10.26953125" style="7" customWidth="1"/>
    <col min="63" max="63" width="9.1796875" style="4" customWidth="1"/>
    <col min="64" max="64" width="8.08984375" style="7" customWidth="1"/>
    <col min="65" max="65" width="9.1796875" style="4" customWidth="1"/>
    <col min="66" max="66" width="8.08984375" style="7" customWidth="1"/>
    <col min="67" max="67" width="9.1796875" style="4" customWidth="1"/>
    <col min="68" max="68" width="7.81640625" style="4" customWidth="1"/>
    <col min="69" max="69" width="8.08984375" style="7" customWidth="1"/>
    <col min="70" max="71" width="9.1796875" style="4" customWidth="1"/>
    <col min="72" max="72" width="11.6328125" style="7" customWidth="1"/>
    <col min="73" max="73" width="10.90625" style="4" customWidth="1"/>
    <col min="74" max="74" width="8.36328125" style="4" customWidth="1"/>
    <col min="75" max="75" width="9.90625" style="7" customWidth="1"/>
    <col min="76" max="76" width="9.90625" style="4" customWidth="1"/>
    <col min="77" max="77" width="7.81640625" style="4" customWidth="1"/>
    <col min="78" max="79" width="9.6328125" style="4" customWidth="1"/>
    <col min="80" max="84" width="12.1796875" style="4" customWidth="1"/>
    <col min="85" max="85" width="9.1796875" style="2" customWidth="1"/>
    <col min="86" max="87" width="9.1796875" style="2"/>
    <col min="88" max="88" width="10.1796875" style="4" customWidth="1"/>
    <col min="89" max="16384" width="9.1796875" style="2"/>
  </cols>
  <sheetData>
    <row r="1" spans="1:88" ht="54" customHeight="1">
      <c r="A1" s="9" t="s">
        <v>1</v>
      </c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1" t="s">
        <v>10</v>
      </c>
      <c r="K1" s="11" t="s">
        <v>11</v>
      </c>
      <c r="L1" s="10" t="s">
        <v>12</v>
      </c>
      <c r="M1" s="12" t="s">
        <v>13</v>
      </c>
      <c r="N1" s="12" t="s">
        <v>14</v>
      </c>
      <c r="O1" s="13" t="s">
        <v>15</v>
      </c>
      <c r="P1" s="14" t="s">
        <v>16</v>
      </c>
      <c r="Q1" s="11" t="s">
        <v>17</v>
      </c>
      <c r="R1" s="11" t="s">
        <v>18</v>
      </c>
      <c r="S1" s="11" t="s">
        <v>19</v>
      </c>
      <c r="T1" s="14" t="s">
        <v>20</v>
      </c>
      <c r="U1" s="12" t="s">
        <v>21</v>
      </c>
      <c r="V1" s="12" t="s">
        <v>22</v>
      </c>
      <c r="W1" s="11" t="s">
        <v>23</v>
      </c>
      <c r="X1" s="11" t="s">
        <v>24</v>
      </c>
      <c r="Y1" s="11" t="s">
        <v>25</v>
      </c>
      <c r="Z1" s="11" t="s">
        <v>26</v>
      </c>
      <c r="AA1" s="14" t="s">
        <v>0</v>
      </c>
      <c r="AB1" s="12" t="s">
        <v>27</v>
      </c>
      <c r="AC1" s="9" t="s">
        <v>28</v>
      </c>
      <c r="AD1" s="15" t="s">
        <v>29</v>
      </c>
      <c r="AE1" s="16" t="s">
        <v>30</v>
      </c>
      <c r="AF1" s="17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9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1" t="s">
        <v>41</v>
      </c>
      <c r="AQ1" s="22" t="s">
        <v>42</v>
      </c>
      <c r="AR1" s="23" t="s">
        <v>43</v>
      </c>
      <c r="AS1" s="24" t="s">
        <v>44</v>
      </c>
      <c r="AT1" s="24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9" t="s">
        <v>50</v>
      </c>
      <c r="AZ1" s="28" t="s">
        <v>51</v>
      </c>
      <c r="BA1" s="9" t="s">
        <v>52</v>
      </c>
      <c r="BB1" s="29" t="s">
        <v>53</v>
      </c>
      <c r="BC1" s="30" t="s">
        <v>54</v>
      </c>
      <c r="BD1" s="28" t="s">
        <v>55</v>
      </c>
      <c r="BE1" s="31" t="s">
        <v>56</v>
      </c>
      <c r="BF1" s="32" t="s">
        <v>57</v>
      </c>
      <c r="BG1" s="28" t="s">
        <v>58</v>
      </c>
      <c r="BH1" s="29" t="s">
        <v>59</v>
      </c>
      <c r="BI1" s="28" t="s">
        <v>60</v>
      </c>
      <c r="BJ1" s="29" t="s">
        <v>61</v>
      </c>
      <c r="BK1" s="28" t="s">
        <v>62</v>
      </c>
      <c r="BL1" s="29" t="s">
        <v>63</v>
      </c>
      <c r="BM1" s="28" t="s">
        <v>64</v>
      </c>
      <c r="BN1" s="29" t="s">
        <v>65</v>
      </c>
      <c r="BO1" s="28" t="s">
        <v>66</v>
      </c>
      <c r="BP1" s="33" t="s">
        <v>67</v>
      </c>
      <c r="BQ1" s="29" t="s">
        <v>68</v>
      </c>
      <c r="BR1" s="28" t="s">
        <v>69</v>
      </c>
      <c r="BS1" s="33" t="s">
        <v>70</v>
      </c>
      <c r="BT1" s="29" t="s">
        <v>71</v>
      </c>
      <c r="BU1" s="28" t="s">
        <v>72</v>
      </c>
      <c r="BV1" s="33" t="s">
        <v>73</v>
      </c>
      <c r="BW1" s="29" t="s">
        <v>74</v>
      </c>
      <c r="BX1" s="28" t="s">
        <v>75</v>
      </c>
      <c r="BY1" s="28" t="s">
        <v>76</v>
      </c>
      <c r="BZ1" s="34" t="s">
        <v>77</v>
      </c>
      <c r="CA1" s="35" t="s">
        <v>78</v>
      </c>
      <c r="CB1" s="36" t="s">
        <v>79</v>
      </c>
      <c r="CC1" s="34" t="s">
        <v>80</v>
      </c>
      <c r="CD1" s="37" t="s">
        <v>81</v>
      </c>
      <c r="CE1" s="34" t="s">
        <v>82</v>
      </c>
      <c r="CF1" s="34" t="s">
        <v>83</v>
      </c>
      <c r="CG1" s="38" t="s">
        <v>84</v>
      </c>
      <c r="CH1" s="34" t="s">
        <v>85</v>
      </c>
      <c r="CI1" s="34" t="s">
        <v>86</v>
      </c>
      <c r="CJ1" s="39" t="s">
        <v>87</v>
      </c>
    </row>
    <row r="2" spans="1:88" s="68" customFormat="1" ht="14.5" customHeight="1">
      <c r="A2" s="40">
        <v>1</v>
      </c>
      <c r="B2" s="41"/>
      <c r="C2" s="41" t="s">
        <v>88</v>
      </c>
      <c r="D2" s="41" t="s">
        <v>89</v>
      </c>
      <c r="E2" s="41" t="s">
        <v>90</v>
      </c>
      <c r="F2" s="41"/>
      <c r="G2" s="41"/>
      <c r="H2" s="41" t="s">
        <v>91</v>
      </c>
      <c r="I2" s="42"/>
      <c r="J2" s="41"/>
      <c r="K2" s="41"/>
      <c r="L2" s="43" t="s">
        <v>92</v>
      </c>
      <c r="M2" s="41" t="s">
        <v>93</v>
      </c>
      <c r="N2" s="41" t="s">
        <v>94</v>
      </c>
      <c r="O2" s="41" t="s">
        <v>95</v>
      </c>
      <c r="P2" s="41" t="s">
        <v>96</v>
      </c>
      <c r="Q2" s="44" t="s">
        <v>97</v>
      </c>
      <c r="R2" s="45" t="s">
        <v>98</v>
      </c>
      <c r="S2" s="46"/>
      <c r="T2" s="47" t="str">
        <f>_xlfn.TEXTJOIN("; ",TRUE,Q2:S2)</f>
        <v>Rubber Wood, Plywood, Foam, Fabric; 100% Polyester</v>
      </c>
      <c r="U2" s="48"/>
      <c r="V2" s="41" t="s">
        <v>99</v>
      </c>
      <c r="W2" s="44" t="s">
        <v>100</v>
      </c>
      <c r="X2" s="42" t="s">
        <v>101</v>
      </c>
      <c r="Y2" s="42"/>
      <c r="Z2" s="42" t="s">
        <v>102</v>
      </c>
      <c r="AA2" s="47" t="str">
        <f>_xlfn.TEXTJOIN("; ",TRUE,W2:Z2)</f>
        <v>All KD; new SW natural swatch SWGO 18283   ; CULP Fabric - Vati Flax</v>
      </c>
      <c r="AB2" s="41" t="s">
        <v>103</v>
      </c>
      <c r="AC2" s="41" t="s">
        <v>104</v>
      </c>
      <c r="AD2" s="41" t="s">
        <v>105</v>
      </c>
      <c r="AE2" s="49"/>
      <c r="AF2" s="49"/>
      <c r="AG2" s="50">
        <v>34.700000000000003</v>
      </c>
      <c r="AH2" s="50">
        <v>30.3</v>
      </c>
      <c r="AI2" s="50">
        <v>17.7</v>
      </c>
      <c r="AJ2" s="50"/>
      <c r="AK2" s="47">
        <f t="shared" ref="AK2" si="0">AF2*0.454</f>
        <v>0</v>
      </c>
      <c r="AL2" s="51">
        <f t="shared" ref="AL2:AO2" si="1">AG2*2.54</f>
        <v>88.1</v>
      </c>
      <c r="AM2" s="51">
        <f t="shared" si="1"/>
        <v>77</v>
      </c>
      <c r="AN2" s="51">
        <f t="shared" si="1"/>
        <v>45</v>
      </c>
      <c r="AO2" s="51">
        <f t="shared" si="1"/>
        <v>0</v>
      </c>
      <c r="AP2" s="52">
        <v>1</v>
      </c>
      <c r="AQ2" s="53">
        <f>IF(AJ2="",AL2*AM2*AN2/1000000,AL2*AM2*(AN2/2+AO2/2)/1000000)</f>
        <v>0.30499999999999999</v>
      </c>
      <c r="AR2" s="49">
        <v>73.2</v>
      </c>
      <c r="AS2" s="54">
        <f t="shared" ref="AS2" si="2">IF(AP2="","",AR2/AQ2*AP2)</f>
        <v>240</v>
      </c>
      <c r="AT2" s="55">
        <f t="shared" ref="AT2" si="3">MAX(ROUNDUP(AG2,0),ROUNDUP(AH2,0),ROUNDUP(AI2,0))+((MIN(ROUNDUP(AG2,0),ROUNDUP(AH2,0),ROUNDUP(AI2,0))+MEDIAN(ROUNDUP(AG2,0),ROUNDUP(AH2,0),ROUNDUP(AI2,0))))*2</f>
        <v>133</v>
      </c>
      <c r="AU2" s="56">
        <v>5000</v>
      </c>
      <c r="AV2" s="57">
        <v>1.6</v>
      </c>
      <c r="AW2" s="58">
        <v>60.8</v>
      </c>
      <c r="AX2" s="59">
        <v>60.8</v>
      </c>
      <c r="AY2" s="60">
        <v>3500</v>
      </c>
      <c r="AZ2" s="61">
        <f t="shared" ref="AZ2" si="4">IF(ISERROR(AY2/AS2),"",AY2/AS2)</f>
        <v>14.58</v>
      </c>
      <c r="BA2" s="62" t="s">
        <v>106</v>
      </c>
      <c r="BB2" s="63">
        <v>0.34</v>
      </c>
      <c r="BC2" s="61">
        <f t="shared" ref="BC2" si="5">IF(ISERROR(AW2*BB2),"",AW2*BB2)</f>
        <v>20.67</v>
      </c>
      <c r="BD2" s="61">
        <f t="shared" ref="BD2" si="6">IF(ISERROR(AW2+AZ2+BC2),"",AW2+AZ2+BC2)</f>
        <v>96.05</v>
      </c>
      <c r="BE2" s="64">
        <v>1000</v>
      </c>
      <c r="BF2" s="65">
        <v>1000</v>
      </c>
      <c r="BG2" s="61">
        <f>IF(BE2="","",BE2/BF2)</f>
        <v>1</v>
      </c>
      <c r="BH2" s="66">
        <v>0.08</v>
      </c>
      <c r="BI2" s="61">
        <f t="shared" ref="BI2" si="7">IF(ISERROR(CB2*BH2),"",CB2*BH2)</f>
        <v>12.84</v>
      </c>
      <c r="BJ2" s="66">
        <v>0</v>
      </c>
      <c r="BK2" s="61">
        <f t="shared" ref="BK2" si="8">IF(ISERROR(CB2*BJ2),"",CB2*BJ2)</f>
        <v>0</v>
      </c>
      <c r="BL2" s="66">
        <v>0.01</v>
      </c>
      <c r="BM2" s="61">
        <f t="shared" ref="BM2" si="9">IF(ISERROR(CB2*BL2),"",CB2*BL2)</f>
        <v>1.61</v>
      </c>
      <c r="BN2" s="66">
        <v>0.1</v>
      </c>
      <c r="BO2" s="61">
        <f>IF(ISERROR(CB2*BN2),"",CB2*BN2)</f>
        <v>16.05</v>
      </c>
      <c r="BP2" s="67" t="s">
        <v>107</v>
      </c>
      <c r="BQ2" s="66">
        <v>0.01</v>
      </c>
      <c r="BR2" s="61">
        <f t="shared" ref="BR2" si="10">IF(ISERROR(CB2*BQ2),"",CB2*BQ2)</f>
        <v>1.61</v>
      </c>
      <c r="BS2" s="67" t="s">
        <v>108</v>
      </c>
      <c r="BT2" s="66">
        <v>0</v>
      </c>
      <c r="BU2" s="61">
        <f t="shared" ref="BU2" si="11">IF(ISERROR(CB2*BT2),"",CB2*BT2)</f>
        <v>0</v>
      </c>
      <c r="BW2" s="66">
        <v>0</v>
      </c>
      <c r="BX2" s="61">
        <f t="shared" ref="BX2" si="12">IF(ISERROR(CB2*BW2),"",CB2*BW2)</f>
        <v>0</v>
      </c>
      <c r="BY2" s="61">
        <f>IF(ISERROR(BI2+BK2+BM2+BO2+BR2+BU2+BX2),"",BI2+BK2+BM2+BO2+BR2+BU2+BX2)</f>
        <v>32.11</v>
      </c>
      <c r="BZ2" s="61">
        <f>IF(ISERROR(BD2+BG2+BY2),"",BD2+BG2+BY2)</f>
        <v>129.16</v>
      </c>
      <c r="CA2" s="69">
        <f t="shared" ref="CA2" si="13">IF(ISERROR((CB2-BZ2)/CB2),"",(CB2-BZ2)/CB2)</f>
        <v>0.1953</v>
      </c>
      <c r="CB2" s="67">
        <v>160.5</v>
      </c>
      <c r="CC2" s="61">
        <f>IF(CB2="","",CB2*1.05)</f>
        <v>168.53</v>
      </c>
      <c r="CD2" s="67">
        <v>35</v>
      </c>
      <c r="CE2" s="61">
        <f>IF(CD2="","",CD2/(1-0.55)*(1-0.7))</f>
        <v>23.33</v>
      </c>
      <c r="CF2" s="61">
        <f>IF(ISERROR(CC2+CE2),"",CC2+CE2)</f>
        <v>191.86</v>
      </c>
      <c r="CG2" s="59">
        <v>249.99</v>
      </c>
      <c r="CH2" s="69">
        <f>IF(ISERROR((CG2-CF2)/CG2),"",(CG2-CF2)/CG2)</f>
        <v>0.23250000000000001</v>
      </c>
      <c r="CI2" s="69">
        <f>IF(ISERROR((CG2-CC2)/CG2),"",(CG2-CC2)/CG2)</f>
        <v>0.32590000000000002</v>
      </c>
      <c r="CJ2" s="70"/>
    </row>
  </sheetData>
  <sheetProtection insertRows="0" deleteRows="0" sort="0"/>
  <protectedRanges>
    <protectedRange sqref="V3:V241 U2:V2 T3:T241 AQ2:AS2 J3:P241 J2:K2 M2:P2 BY3:CF241 AU2:AX2 AF3:BI241 CH2:CI2 BC2:BI2 AZ2 AA3:AE241 BP3:BR241 A3:H241 A2:H2 BP2:BR2 AA2:AE2 BY2:CF2 T2" name="Range1"/>
    <protectedRange sqref="AF2:AJ2 AK2:AO2" name="Range1_2"/>
    <protectedRange sqref="AY2" name="Range1_3"/>
    <protectedRange sqref="BA2:BB2" name="Range1_4"/>
    <protectedRange sqref="CG2" name="Range1_5"/>
    <protectedRange sqref="BJ2:BO203" name="Range1_1"/>
    <protectedRange sqref="BS3:BV203 BS2:BU2 BW2:BX203" name="Range1_7"/>
    <protectedRange sqref="U3:U244 W3:Z244 Q3:S244 Q2:S2 W2:Z2" name="Range1_1_1"/>
    <protectedRange sqref="I2:I239" name="Range1_8"/>
    <protectedRange sqref="CJ2:CJ239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2025-09-18T21:16:52Z</dcterms:created>
  <dcterms:modified xsi:type="dcterms:W3CDTF">2025-09-18T21:33:20Z</dcterms:modified>
</cp:coreProperties>
</file>