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vlook">#REF!</definedName>
    <definedName name="wood">[2]Sheet1!$EG$2:$EG$3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" i="1" l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F6" i="1"/>
  <c r="AB6" i="1"/>
  <c r="AD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D3" i="1"/>
  <c r="AF3" i="1" s="1"/>
  <c r="AJ3" i="1" s="1"/>
  <c r="AB3" i="1"/>
  <c r="BB2" i="1"/>
  <c r="AU2" i="1"/>
  <c r="AR2" i="1"/>
  <c r="AP2" i="1"/>
  <c r="AN2" i="1"/>
  <c r="AL2" i="1"/>
  <c r="AI2" i="1"/>
  <c r="AF2" i="1"/>
  <c r="AB2" i="1"/>
  <c r="AD2" i="1" s="1"/>
  <c r="AJ4" i="1" l="1"/>
  <c r="AJ5" i="1"/>
  <c r="AV5" i="1"/>
  <c r="AW5" i="1" s="1"/>
  <c r="AV7" i="1"/>
  <c r="AV2" i="1"/>
  <c r="AV3" i="1"/>
  <c r="AW3" i="1" s="1"/>
  <c r="AV4" i="1"/>
  <c r="AW4" i="1" s="1"/>
  <c r="AV6" i="1"/>
  <c r="AJ2" i="1"/>
  <c r="AW2" i="1" s="1"/>
  <c r="AJ6" i="1"/>
  <c r="AJ7" i="1"/>
  <c r="AW6" i="1"/>
  <c r="AW7" i="1" l="1"/>
  <c r="BA3" i="1"/>
  <c r="AX3" i="1"/>
  <c r="AX5" i="1"/>
  <c r="BA5" i="1"/>
  <c r="BA2" i="1"/>
  <c r="AX2" i="1"/>
  <c r="AX4" i="1"/>
  <c r="BA4" i="1"/>
  <c r="BA6" i="1"/>
  <c r="AX6" i="1"/>
  <c r="BA7" i="1" l="1"/>
  <c r="AX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<sst xmlns="http://schemas.openxmlformats.org/spreadsheetml/2006/main" count="138" uniqueCount="82">
  <si>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</si>
  <si>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</si>
  <si>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</si>
  <si>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</si>
  <si>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</si>
  <si>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</si>
  <si>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</si>
  <si>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</si>
  <si>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</si>
  <si>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</si>
  <si>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</si>
  <si>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</si>
  <si>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</si>
  <si>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</si>
  <si>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</si>
  <si>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</si>
  <si>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</si>
  <si>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</si>
  <si>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</si>
  <si>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</si>
  <si>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</si>
  <si>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</si>
  <si>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</si>
  <si>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</si>
  <si>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</si>
  <si>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</si>
  <si>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</si>
  <si>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</si>
  <si>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</si>
  <si>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</si>
  <si>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</si>
  <si>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</si>
  <si>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</si>
  <si>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</si>
  <si>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</si>
  <si>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</si>
  <si>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</si>
  <si>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</si>
  <si>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</si>
  <si>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</si>
  <si>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</si>
  <si>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</si>
  <si>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</si>
  <si>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</si>
  <si>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</si>
  <si>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</si>
  <si>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</si>
  <si>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</si>
  <si>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</si>
  <si>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</si>
  <si>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</si>
  <si>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</si>
  <si>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</si>
  <si>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</si>
  <si>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</si>
  <si>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</si>
  <si>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</si>
  <si>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8" type="noConversion"/>
  </si>
  <si>
    <t>100% polyester 80gsm Microfiber Cooling Sheets Set</t>
    <phoneticPr fontId="8" type="noConversion"/>
  </si>
  <si>
    <t>80gsm MF Cooling SS</t>
    <phoneticPr fontId="8" type="noConversion"/>
  </si>
  <si>
    <t>100% polyester sheets, cooling topical treatment, VZB packaging, z hem</t>
    <phoneticPr fontId="8" type="noConversion"/>
  </si>
  <si>
    <t>100% polyester, cooling</t>
    <phoneticPr fontId="8" type="noConversion"/>
  </si>
  <si>
    <t>TWIN: 66X96"/20x30"(2)/39X75"+12"</t>
  </si>
  <si>
    <t>Jadeite</t>
  </si>
  <si>
    <t>SH20-0408</t>
    <phoneticPr fontId="8" type="noConversion"/>
  </si>
  <si>
    <t>Set</t>
  </si>
  <si>
    <t>Normal</t>
  </si>
  <si>
    <t>6302.32.2040</t>
  </si>
  <si>
    <t>FULL: 81X96"/20x30"(4)/54X75"+12"</t>
  </si>
  <si>
    <t>SH20-0409</t>
  </si>
  <si>
    <t>QUEEN: 90x102"/20x30"(4)/60x80"+12"</t>
  </si>
  <si>
    <t>SH20-0410</t>
  </si>
  <si>
    <t>KING: 108x102"/20x40"(4)/78x80"+12"</t>
  </si>
  <si>
    <t>SH20-0411</t>
  </si>
  <si>
    <t>PILLOWCASE</t>
  </si>
  <si>
    <t>100% polyester 80gsm Microfiber Cooling Pillowcase</t>
    <phoneticPr fontId="8" type="noConversion"/>
  </si>
  <si>
    <t>80gsm MF Cooling PC</t>
    <phoneticPr fontId="8" type="noConversion"/>
  </si>
  <si>
    <t>SPC: 20x30"(2)</t>
  </si>
  <si>
    <t>SH21-0412</t>
    <phoneticPr fontId="8" type="noConversion"/>
  </si>
  <si>
    <t>6302.32.2020</t>
  </si>
  <si>
    <t>KPC: 20x40"(2)</t>
  </si>
  <si>
    <t>SH21-0413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</si>
</sst>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5" fillId="0" borderId="2" xfId="0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Serta%20brand%2080gsm%20Microfiber%20Cooling%20Sheets%20Quote%209-22-2025%20commitment%20MAR%20POE%20Exit%20CH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ARCH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7"/>
  <sheetViews>
    <sheetView tabSelected="1" zoomScale="99" zoomScaleNormal="99" workbookViewId="0">
      <selection activeCell="I9" sqref="I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0.85546875" style="2" customWidth="1"/>
    <col min="6" max="6" width="12.5703125" style="2" customWidth="1"/>
    <col min="7" max="7" width="17.5703125" style="2" customWidth="1"/>
    <col min="8" max="8" width="12.85546875" style="2" customWidth="1"/>
    <col min="9" max="9" width="45.85546875" style="2" customWidth="1"/>
    <col min="10" max="10" width="21.85546875" style="2" customWidth="1"/>
    <col min="11" max="11" width="66.28515625" style="2" customWidth="1"/>
    <col min="12" max="12" width="24.5703125" style="2" customWidth="1"/>
    <col min="13" max="13" width="39.28515625" style="2" customWidth="1"/>
    <col min="14" max="14" width="20.140625" style="2" customWidth="1"/>
    <col min="15" max="15" width="9.5703125" style="2" customWidth="1"/>
    <col min="16" max="16" width="21.140625" style="2" customWidth="1"/>
    <col min="17" max="17" width="20.42578125" style="2" customWidth="1"/>
    <col min="18" max="18" width="14.7109375" style="2" customWidth="1"/>
    <col min="19" max="19" width="10.14062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46" customWidth="1"/>
    <col min="27" max="27" width="6.28515625" style="47" customWidth="1"/>
    <col min="28" max="28" width="10" style="48" customWidth="1"/>
    <col min="29" max="29" width="10" style="46" customWidth="1"/>
    <col min="30" max="30" width="9.85546875" style="47" customWidth="1"/>
    <col min="31" max="31" width="7.85546875" style="2" customWidth="1"/>
    <col min="32" max="32" width="8.85546875" style="3" customWidth="1"/>
    <col min="33" max="33" width="14.57031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4" customFormat="1" x14ac:dyDescent="0.25">
      <c r="A2" s="26">
        <v>1</v>
      </c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57</v>
      </c>
      <c r="I2" s="27" t="s">
        <v>58</v>
      </c>
      <c r="J2" s="27" t="s">
        <v>59</v>
      </c>
      <c r="K2" s="27" t="s">
        <v>60</v>
      </c>
      <c r="L2" s="29" t="s">
        <v>61</v>
      </c>
      <c r="M2" s="27" t="s">
        <v>62</v>
      </c>
      <c r="N2" s="27" t="s">
        <v>63</v>
      </c>
      <c r="O2" s="27"/>
      <c r="P2" s="30" t="s">
        <v>64</v>
      </c>
      <c r="Q2" s="27"/>
      <c r="R2" s="27"/>
      <c r="S2" s="27" t="s">
        <v>65</v>
      </c>
      <c r="T2" s="31"/>
      <c r="U2" s="32">
        <v>3.42</v>
      </c>
      <c r="V2" s="27" t="s">
        <v>66</v>
      </c>
      <c r="W2" s="33">
        <v>38</v>
      </c>
      <c r="X2" s="33">
        <v>25</v>
      </c>
      <c r="Y2" s="33">
        <v>19</v>
      </c>
      <c r="Z2" s="34">
        <v>4.26</v>
      </c>
      <c r="AA2" s="35">
        <v>4</v>
      </c>
      <c r="AB2" s="36">
        <f>IF(W2="","",W2*X2*Y2/1000000)</f>
        <v>1.805E-2</v>
      </c>
      <c r="AC2" s="34">
        <v>56</v>
      </c>
      <c r="AD2" s="37">
        <f>IF(AA2="","",AC2/AB2*AA2)</f>
        <v>12409.972299168974</v>
      </c>
      <c r="AE2" s="38">
        <v>3500</v>
      </c>
      <c r="AF2" s="39">
        <f>IF(ISERROR(AE2/AD2),"",AE2/AD2)</f>
        <v>0.28203125000000001</v>
      </c>
      <c r="AG2" s="27" t="s">
        <v>67</v>
      </c>
      <c r="AH2" s="40">
        <v>0.41399999999999998</v>
      </c>
      <c r="AI2" s="39">
        <f>IF(ISERROR(U2*AH2),"",U2*AH2)</f>
        <v>1.4158799999999998</v>
      </c>
      <c r="AJ2" s="39">
        <f>IF(ISERROR(U2+AF2+AI2),"",U2+AF2+AI2)</f>
        <v>5.1179112499999997</v>
      </c>
      <c r="AK2" s="41">
        <v>0</v>
      </c>
      <c r="AL2" s="39">
        <f t="shared" ref="AL2:AL7" si="0">IF(ISERROR(AY2*AK2),"",AY2*AK2)</f>
        <v>0</v>
      </c>
      <c r="AM2" s="41">
        <v>0</v>
      </c>
      <c r="AN2" s="39">
        <f t="shared" ref="AN2:AN7" si="1">IF(ISERROR(AY2*AM2),"",AY2*AM2)</f>
        <v>0</v>
      </c>
      <c r="AO2" s="41">
        <v>5.5E-2</v>
      </c>
      <c r="AP2" s="39">
        <f>IF(ISERROR(AY2*AO2),"",AY2*AO2)</f>
        <v>0.39655000000000001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0.39655000000000001</v>
      </c>
      <c r="AW2" s="39">
        <f t="shared" ref="AW2:AW7" si="2">IF(ISERROR(AJ2+AV2),"",AJ2+AV2)</f>
        <v>5.5144612500000001</v>
      </c>
      <c r="AX2" s="43">
        <f t="shared" ref="AX2:AX7" si="3">IF(ISERROR((AY2-AW2)/AY2),"",(AY2-AW2)/AY2)</f>
        <v>0.23516487517337031</v>
      </c>
      <c r="AY2" s="42">
        <v>7.21</v>
      </c>
      <c r="AZ2" s="35">
        <v>680</v>
      </c>
      <c r="BA2" s="39">
        <f>IF(ISERROR(AW2*AZ2),"",AW2*AZ2)</f>
        <v>3749.83365</v>
      </c>
      <c r="BB2" s="39">
        <f>IF(ISERROR(AY2*AZ2),"",AY2*AZ2)</f>
        <v>4902.8</v>
      </c>
    </row>
    <row r="3" spans="1:54" s="44" customFormat="1" x14ac:dyDescent="0.25">
      <c r="A3" s="26">
        <v>2</v>
      </c>
      <c r="B3" s="27"/>
      <c r="C3" s="27"/>
      <c r="D3" s="27"/>
      <c r="E3" s="27" t="s">
        <v>54</v>
      </c>
      <c r="F3" s="27" t="s">
        <v>55</v>
      </c>
      <c r="G3" s="27" t="s">
        <v>56</v>
      </c>
      <c r="H3" s="28" t="s">
        <v>57</v>
      </c>
      <c r="I3" s="27" t="s">
        <v>58</v>
      </c>
      <c r="J3" s="27" t="s">
        <v>59</v>
      </c>
      <c r="K3" s="27" t="s">
        <v>60</v>
      </c>
      <c r="L3" s="29" t="s">
        <v>61</v>
      </c>
      <c r="M3" s="27" t="s">
        <v>68</v>
      </c>
      <c r="N3" s="27" t="s">
        <v>63</v>
      </c>
      <c r="O3" s="27"/>
      <c r="P3" s="30" t="s">
        <v>69</v>
      </c>
      <c r="Q3" s="27"/>
      <c r="R3" s="27"/>
      <c r="S3" s="27" t="s">
        <v>65</v>
      </c>
      <c r="T3" s="31"/>
      <c r="U3" s="32">
        <v>4.4000000000000004</v>
      </c>
      <c r="V3" s="27" t="s">
        <v>66</v>
      </c>
      <c r="W3" s="33">
        <v>38</v>
      </c>
      <c r="X3" s="33">
        <v>25</v>
      </c>
      <c r="Y3" s="33">
        <v>22</v>
      </c>
      <c r="Z3" s="34">
        <v>5.57</v>
      </c>
      <c r="AA3" s="35">
        <v>4</v>
      </c>
      <c r="AB3" s="36">
        <f t="shared" ref="AB3:AB7" si="4">IF(W3="","",W3*X3*Y3/1000000)</f>
        <v>2.0899999999999998E-2</v>
      </c>
      <c r="AC3" s="34">
        <v>56</v>
      </c>
      <c r="AD3" s="37">
        <f t="shared" ref="AD3:AD7" si="5">IF(AA3="","",AC3/AB3*AA3)</f>
        <v>10717.703349282297</v>
      </c>
      <c r="AE3" s="38">
        <v>3500</v>
      </c>
      <c r="AF3" s="39">
        <f t="shared" ref="AF3:AF7" si="6">IF(ISERROR(AE3/AD3),"",AE3/AD3)</f>
        <v>0.32656249999999998</v>
      </c>
      <c r="AG3" s="27" t="s">
        <v>67</v>
      </c>
      <c r="AH3" s="40">
        <v>0.41399999999999998</v>
      </c>
      <c r="AI3" s="39">
        <f t="shared" ref="AI3:AI7" si="7">IF(ISERROR(U3*AH3),"",U3*AH3)</f>
        <v>1.8216000000000001</v>
      </c>
      <c r="AJ3" s="39">
        <f t="shared" ref="AJ3:AJ7" si="8">IF(ISERROR(U3+AF3+AI3),"",U3+AF3+AI3)</f>
        <v>6.5481625000000001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5.5E-2</v>
      </c>
      <c r="AP3" s="39">
        <f t="shared" ref="AP3:AP7" si="9">IF(ISERROR(AY3*AO3),"",AY3*AO3)</f>
        <v>0.42570000000000002</v>
      </c>
      <c r="AQ3" s="41">
        <v>0</v>
      </c>
      <c r="AR3" s="39">
        <f t="shared" ref="AR3:AR7" si="10">IF(ISERROR(U3*AQ3),"",U3*AQ3)</f>
        <v>0</v>
      </c>
      <c r="AS3" s="42">
        <v>0</v>
      </c>
      <c r="AT3" s="41">
        <v>0</v>
      </c>
      <c r="AU3" s="39">
        <f t="shared" ref="AU3:AU7" si="11">IF(ISERROR(AY3*AT3),"",AY3*AT3)</f>
        <v>0</v>
      </c>
      <c r="AV3" s="39">
        <f t="shared" ref="AV3:AV7" si="12">IF(ISERROR(AL3+AN3+AP3+AR3+AU3),"",AL3+AN3+AP3+AR3+AU3)</f>
        <v>0.42570000000000002</v>
      </c>
      <c r="AW3" s="39">
        <f t="shared" si="2"/>
        <v>6.9738625000000001</v>
      </c>
      <c r="AX3" s="43">
        <f t="shared" si="3"/>
        <v>9.8984173126615005E-2</v>
      </c>
      <c r="AY3" s="42">
        <v>7.74</v>
      </c>
      <c r="AZ3" s="35">
        <v>1400</v>
      </c>
      <c r="BA3" s="39">
        <f t="shared" ref="BA3:BA7" si="13">IF(ISERROR(AW3*AZ3),"",AW3*AZ3)</f>
        <v>9763.4074999999993</v>
      </c>
      <c r="BB3" s="39">
        <f t="shared" ref="BB3:BB7" si="14">IF(ISERROR(AY3*AZ3),"",AY3*AZ3)</f>
        <v>10836</v>
      </c>
    </row>
    <row r="4" spans="1:54" s="44" customFormat="1" x14ac:dyDescent="0.25">
      <c r="A4" s="26">
        <v>3</v>
      </c>
      <c r="B4" s="27"/>
      <c r="C4" s="27"/>
      <c r="D4" s="27"/>
      <c r="E4" s="27" t="s">
        <v>54</v>
      </c>
      <c r="F4" s="27" t="s">
        <v>55</v>
      </c>
      <c r="G4" s="27" t="s">
        <v>56</v>
      </c>
      <c r="H4" s="28" t="s">
        <v>57</v>
      </c>
      <c r="I4" s="27" t="s">
        <v>58</v>
      </c>
      <c r="J4" s="27" t="s">
        <v>59</v>
      </c>
      <c r="K4" s="27" t="s">
        <v>60</v>
      </c>
      <c r="L4" s="29" t="s">
        <v>61</v>
      </c>
      <c r="M4" s="27" t="s">
        <v>70</v>
      </c>
      <c r="N4" s="27" t="s">
        <v>63</v>
      </c>
      <c r="O4" s="27"/>
      <c r="P4" s="30" t="s">
        <v>71</v>
      </c>
      <c r="Q4" s="27"/>
      <c r="R4" s="27"/>
      <c r="S4" s="27" t="s">
        <v>65</v>
      </c>
      <c r="T4" s="31"/>
      <c r="U4" s="32">
        <v>4.7300000000000004</v>
      </c>
      <c r="V4" s="27" t="s">
        <v>66</v>
      </c>
      <c r="W4" s="33">
        <v>38</v>
      </c>
      <c r="X4" s="33">
        <v>25</v>
      </c>
      <c r="Y4" s="33">
        <v>26</v>
      </c>
      <c r="Z4" s="34">
        <v>6.13</v>
      </c>
      <c r="AA4" s="35">
        <v>4</v>
      </c>
      <c r="AB4" s="36">
        <f t="shared" si="4"/>
        <v>2.47E-2</v>
      </c>
      <c r="AC4" s="34">
        <v>56</v>
      </c>
      <c r="AD4" s="37">
        <f t="shared" si="5"/>
        <v>9068.8259109311748</v>
      </c>
      <c r="AE4" s="38">
        <v>3500</v>
      </c>
      <c r="AF4" s="39">
        <f t="shared" si="6"/>
        <v>0.38593749999999999</v>
      </c>
      <c r="AG4" s="27" t="s">
        <v>67</v>
      </c>
      <c r="AH4" s="40">
        <v>0.41399999999999998</v>
      </c>
      <c r="AI4" s="39">
        <f t="shared" si="7"/>
        <v>1.9582200000000001</v>
      </c>
      <c r="AJ4" s="39">
        <f t="shared" si="8"/>
        <v>7.0741575000000001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5.5E-2</v>
      </c>
      <c r="AP4" s="39">
        <f t="shared" si="9"/>
        <v>0.50655000000000006</v>
      </c>
      <c r="AQ4" s="41">
        <v>0</v>
      </c>
      <c r="AR4" s="39">
        <f t="shared" si="10"/>
        <v>0</v>
      </c>
      <c r="AS4" s="42">
        <v>0</v>
      </c>
      <c r="AT4" s="41">
        <v>0</v>
      </c>
      <c r="AU4" s="39">
        <f t="shared" si="11"/>
        <v>0</v>
      </c>
      <c r="AV4" s="39">
        <f t="shared" si="12"/>
        <v>0.50655000000000006</v>
      </c>
      <c r="AW4" s="39">
        <f t="shared" si="2"/>
        <v>7.5807074999999999</v>
      </c>
      <c r="AX4" s="43">
        <f t="shared" si="3"/>
        <v>0.17690472312703592</v>
      </c>
      <c r="AY4" s="42">
        <v>9.2100000000000009</v>
      </c>
      <c r="AZ4" s="35">
        <v>2420</v>
      </c>
      <c r="BA4" s="39">
        <f t="shared" si="13"/>
        <v>18345.312150000002</v>
      </c>
      <c r="BB4" s="39">
        <f t="shared" si="14"/>
        <v>22288.2</v>
      </c>
    </row>
    <row r="5" spans="1:54" s="44" customFormat="1" x14ac:dyDescent="0.25">
      <c r="A5" s="26">
        <v>4</v>
      </c>
      <c r="B5" s="27"/>
      <c r="C5" s="27"/>
      <c r="D5" s="27"/>
      <c r="E5" s="27" t="s">
        <v>54</v>
      </c>
      <c r="F5" s="27" t="s">
        <v>55</v>
      </c>
      <c r="G5" s="27" t="s">
        <v>56</v>
      </c>
      <c r="H5" s="28" t="s">
        <v>57</v>
      </c>
      <c r="I5" s="27" t="s">
        <v>58</v>
      </c>
      <c r="J5" s="27" t="s">
        <v>59</v>
      </c>
      <c r="K5" s="27" t="s">
        <v>60</v>
      </c>
      <c r="L5" s="29" t="s">
        <v>61</v>
      </c>
      <c r="M5" s="27" t="s">
        <v>72</v>
      </c>
      <c r="N5" s="27" t="s">
        <v>63</v>
      </c>
      <c r="O5" s="27"/>
      <c r="P5" s="30" t="s">
        <v>73</v>
      </c>
      <c r="Q5" s="27"/>
      <c r="R5" s="27"/>
      <c r="S5" s="27" t="s">
        <v>65</v>
      </c>
      <c r="T5" s="31"/>
      <c r="U5" s="32">
        <v>5.51</v>
      </c>
      <c r="V5" s="27" t="s">
        <v>66</v>
      </c>
      <c r="W5" s="33">
        <v>38</v>
      </c>
      <c r="X5" s="33">
        <v>25</v>
      </c>
      <c r="Y5" s="33">
        <v>28.5</v>
      </c>
      <c r="Z5" s="34">
        <v>7.35</v>
      </c>
      <c r="AA5" s="35">
        <v>4</v>
      </c>
      <c r="AB5" s="36">
        <f t="shared" si="4"/>
        <v>2.7074999999999998E-2</v>
      </c>
      <c r="AC5" s="34">
        <v>56</v>
      </c>
      <c r="AD5" s="37">
        <f t="shared" si="5"/>
        <v>8273.3148661126506</v>
      </c>
      <c r="AE5" s="38">
        <v>3500</v>
      </c>
      <c r="AF5" s="39">
        <f t="shared" si="6"/>
        <v>0.42304687499999999</v>
      </c>
      <c r="AG5" s="27" t="s">
        <v>67</v>
      </c>
      <c r="AH5" s="40">
        <v>0.41399999999999998</v>
      </c>
      <c r="AI5" s="39">
        <f t="shared" si="7"/>
        <v>2.2811399999999997</v>
      </c>
      <c r="AJ5" s="39">
        <f t="shared" si="8"/>
        <v>8.2141868749999993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5.5E-2</v>
      </c>
      <c r="AP5" s="39">
        <f t="shared" si="9"/>
        <v>0.59894999999999998</v>
      </c>
      <c r="AQ5" s="41">
        <v>0</v>
      </c>
      <c r="AR5" s="39">
        <f t="shared" si="10"/>
        <v>0</v>
      </c>
      <c r="AS5" s="42">
        <v>0</v>
      </c>
      <c r="AT5" s="41">
        <v>0</v>
      </c>
      <c r="AU5" s="39">
        <f t="shared" si="11"/>
        <v>0</v>
      </c>
      <c r="AV5" s="39">
        <f t="shared" si="12"/>
        <v>0.59894999999999998</v>
      </c>
      <c r="AW5" s="39">
        <f t="shared" si="2"/>
        <v>8.8131368749999996</v>
      </c>
      <c r="AX5" s="43">
        <f t="shared" si="3"/>
        <v>0.1907128673094583</v>
      </c>
      <c r="AY5" s="42">
        <v>10.89</v>
      </c>
      <c r="AZ5" s="35">
        <v>1100</v>
      </c>
      <c r="BA5" s="39">
        <f t="shared" si="13"/>
        <v>9694.4505625000002</v>
      </c>
      <c r="BB5" s="39">
        <f t="shared" si="14"/>
        <v>11979</v>
      </c>
    </row>
    <row r="6" spans="1:54" s="44" customFormat="1" x14ac:dyDescent="0.25">
      <c r="A6" s="26">
        <v>5</v>
      </c>
      <c r="B6" s="27"/>
      <c r="C6" s="27"/>
      <c r="D6" s="27"/>
      <c r="E6" s="27" t="s">
        <v>54</v>
      </c>
      <c r="F6" s="27" t="s">
        <v>55</v>
      </c>
      <c r="G6" s="27" t="s">
        <v>74</v>
      </c>
      <c r="H6" s="28" t="s">
        <v>57</v>
      </c>
      <c r="I6" s="27" t="s">
        <v>75</v>
      </c>
      <c r="J6" s="27" t="s">
        <v>76</v>
      </c>
      <c r="K6" s="27" t="s">
        <v>60</v>
      </c>
      <c r="L6" s="29" t="s">
        <v>61</v>
      </c>
      <c r="M6" s="27" t="s">
        <v>77</v>
      </c>
      <c r="N6" s="27" t="s">
        <v>63</v>
      </c>
      <c r="O6" s="27"/>
      <c r="P6" s="30" t="s">
        <v>78</v>
      </c>
      <c r="Q6" s="27"/>
      <c r="R6" s="27"/>
      <c r="S6" s="27" t="s">
        <v>65</v>
      </c>
      <c r="T6" s="31"/>
      <c r="U6" s="32">
        <v>0.93</v>
      </c>
      <c r="V6" s="27" t="s">
        <v>66</v>
      </c>
      <c r="W6" s="33">
        <v>24.5</v>
      </c>
      <c r="X6" s="33">
        <v>15</v>
      </c>
      <c r="Y6" s="33">
        <v>15.5</v>
      </c>
      <c r="Z6" s="34">
        <v>1.04</v>
      </c>
      <c r="AA6" s="35">
        <v>4</v>
      </c>
      <c r="AB6" s="36">
        <f t="shared" si="4"/>
        <v>5.6962499999999999E-3</v>
      </c>
      <c r="AC6" s="34">
        <v>56</v>
      </c>
      <c r="AD6" s="37">
        <f t="shared" si="5"/>
        <v>39324.116743471583</v>
      </c>
      <c r="AE6" s="38">
        <v>3500</v>
      </c>
      <c r="AF6" s="39">
        <f t="shared" si="6"/>
        <v>8.9003906250000001E-2</v>
      </c>
      <c r="AG6" s="27" t="s">
        <v>79</v>
      </c>
      <c r="AH6" s="40">
        <v>0.41399999999999998</v>
      </c>
      <c r="AI6" s="39">
        <f t="shared" si="7"/>
        <v>0.38501999999999997</v>
      </c>
      <c r="AJ6" s="39">
        <f t="shared" si="8"/>
        <v>1.40402390625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5.5E-2</v>
      </c>
      <c r="AP6" s="39">
        <f t="shared" si="9"/>
        <v>0.10835</v>
      </c>
      <c r="AQ6" s="41">
        <v>0</v>
      </c>
      <c r="AR6" s="39">
        <f t="shared" si="10"/>
        <v>0</v>
      </c>
      <c r="AS6" s="42">
        <v>0</v>
      </c>
      <c r="AT6" s="41">
        <v>0</v>
      </c>
      <c r="AU6" s="39">
        <f t="shared" si="11"/>
        <v>0</v>
      </c>
      <c r="AV6" s="39">
        <f t="shared" si="12"/>
        <v>0.10835</v>
      </c>
      <c r="AW6" s="39">
        <f t="shared" si="2"/>
        <v>1.5123739062499999</v>
      </c>
      <c r="AX6" s="43">
        <f t="shared" si="3"/>
        <v>0.23229750951776654</v>
      </c>
      <c r="AY6" s="42">
        <v>1.97</v>
      </c>
      <c r="AZ6" s="35">
        <v>1500</v>
      </c>
      <c r="BA6" s="39">
        <f t="shared" si="13"/>
        <v>2268.5608593749998</v>
      </c>
      <c r="BB6" s="39">
        <f t="shared" si="14"/>
        <v>2955</v>
      </c>
    </row>
    <row r="7" spans="1:54" s="44" customFormat="1" x14ac:dyDescent="0.25">
      <c r="A7" s="26">
        <v>6</v>
      </c>
      <c r="B7" s="27"/>
      <c r="C7" s="27"/>
      <c r="D7" s="27"/>
      <c r="E7" s="27" t="s">
        <v>54</v>
      </c>
      <c r="F7" s="27" t="s">
        <v>55</v>
      </c>
      <c r="G7" s="27" t="s">
        <v>74</v>
      </c>
      <c r="H7" s="28" t="s">
        <v>57</v>
      </c>
      <c r="I7" s="27" t="s">
        <v>75</v>
      </c>
      <c r="J7" s="27" t="s">
        <v>76</v>
      </c>
      <c r="K7" s="27" t="s">
        <v>60</v>
      </c>
      <c r="L7" s="29" t="s">
        <v>61</v>
      </c>
      <c r="M7" s="27" t="s">
        <v>80</v>
      </c>
      <c r="N7" s="27" t="s">
        <v>63</v>
      </c>
      <c r="O7" s="27"/>
      <c r="P7" s="30" t="s">
        <v>81</v>
      </c>
      <c r="Q7" s="27"/>
      <c r="R7" s="27"/>
      <c r="S7" s="27" t="s">
        <v>65</v>
      </c>
      <c r="T7" s="31"/>
      <c r="U7" s="32">
        <v>1.06</v>
      </c>
      <c r="V7" s="27" t="s">
        <v>66</v>
      </c>
      <c r="W7" s="33">
        <v>24.5</v>
      </c>
      <c r="X7" s="33">
        <v>15</v>
      </c>
      <c r="Y7" s="33">
        <v>18.5</v>
      </c>
      <c r="Z7" s="34">
        <v>1.21</v>
      </c>
      <c r="AA7" s="35">
        <v>4</v>
      </c>
      <c r="AB7" s="36">
        <f t="shared" si="4"/>
        <v>6.7987500000000001E-3</v>
      </c>
      <c r="AC7" s="34">
        <v>56</v>
      </c>
      <c r="AD7" s="37">
        <f t="shared" si="5"/>
        <v>32947.232947232944</v>
      </c>
      <c r="AE7" s="38">
        <v>3500</v>
      </c>
      <c r="AF7" s="39">
        <f t="shared" si="6"/>
        <v>0.10623046875000001</v>
      </c>
      <c r="AG7" s="27" t="s">
        <v>79</v>
      </c>
      <c r="AH7" s="40">
        <v>0.41399999999999998</v>
      </c>
      <c r="AI7" s="39">
        <f t="shared" si="7"/>
        <v>0.43884000000000001</v>
      </c>
      <c r="AJ7" s="39">
        <f t="shared" si="8"/>
        <v>1.6050704687500001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5.5E-2</v>
      </c>
      <c r="AP7" s="39">
        <f t="shared" si="9"/>
        <v>0.12539999999999998</v>
      </c>
      <c r="AQ7" s="41">
        <v>0</v>
      </c>
      <c r="AR7" s="39">
        <f t="shared" si="10"/>
        <v>0</v>
      </c>
      <c r="AS7" s="42">
        <v>0</v>
      </c>
      <c r="AT7" s="41">
        <v>0</v>
      </c>
      <c r="AU7" s="39">
        <f t="shared" si="11"/>
        <v>0</v>
      </c>
      <c r="AV7" s="39">
        <f t="shared" si="12"/>
        <v>0.12539999999999998</v>
      </c>
      <c r="AW7" s="39">
        <f t="shared" si="2"/>
        <v>1.7304704687500001</v>
      </c>
      <c r="AX7" s="43">
        <f t="shared" si="3"/>
        <v>0.24102172423245602</v>
      </c>
      <c r="AY7" s="42">
        <v>2.2799999999999998</v>
      </c>
      <c r="AZ7" s="35">
        <v>1500</v>
      </c>
      <c r="BA7" s="39">
        <f t="shared" si="13"/>
        <v>2595.7057031250001</v>
      </c>
      <c r="BB7" s="39">
        <f t="shared" si="14"/>
        <v>3419.9999999999995</v>
      </c>
    </row>
  </sheetData>
  <sheetProtection insertRows="0" deleteRows="0" sort="0"/>
  <protectedRanges>
    <protectedRange sqref="AF2:AF5 W6:Z7 AZ6:AZ7 AB2:AD7 U2:V7 M8:AY214 A2:K214 AI2:AX7 M2:O7 Q2:S7 AF6:AH7" name="Range1"/>
    <protectedRange sqref="W2:Z5" name="Range1_2"/>
    <protectedRange sqref="AE2:AE7" name="Range1_3"/>
    <protectedRange sqref="AG2:AH5" name="Range1_4"/>
    <protectedRange sqref="AZ2:AZ5" name="Range1_6"/>
    <protectedRange sqref="L2:L250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G2:G7</xm:sqref>
        </x14:dataValidation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[1]Data!#REF!</xm:f>
          </x14:formula1>
          <xm:sqref>S2:S7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2025-09-22T07:14:12Z</dcterms:created>
  <dcterms:modified xsi:type="dcterms:W3CDTF">2025-09-22T07:19:33Z</dcterms:modified>
</cp:coreProperties>
</file>