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00E63A6-3EBE-4101-BE25-034922EB4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7" i="5" l="1"/>
  <c r="AP7" i="5" s="1"/>
  <c r="AW7" i="5"/>
  <c r="AK7" i="5"/>
  <c r="AB7" i="5"/>
  <c r="AC7" i="5" s="1"/>
  <c r="AE7" i="5" s="1"/>
  <c r="S7" i="5"/>
  <c r="T7" i="5" s="1"/>
  <c r="AX6" i="5"/>
  <c r="AW6" i="5" s="1"/>
  <c r="AB6" i="5"/>
  <c r="AC6" i="5" s="1"/>
  <c r="AE6" i="5" s="1"/>
  <c r="S6" i="5"/>
  <c r="T6" i="5" s="1"/>
  <c r="AX5" i="5"/>
  <c r="BB5" i="5" s="1"/>
  <c r="AW5" i="5"/>
  <c r="AO5" i="5" s="1"/>
  <c r="AP5" i="5"/>
  <c r="AB5" i="5"/>
  <c r="AC5" i="5" s="1"/>
  <c r="AE5" i="5" s="1"/>
  <c r="S5" i="5"/>
  <c r="T5" i="5" s="1"/>
  <c r="AX4" i="5"/>
  <c r="AW4" i="5" s="1"/>
  <c r="AB4" i="5"/>
  <c r="AC4" i="5" s="1"/>
  <c r="AE4" i="5" s="1"/>
  <c r="S4" i="5"/>
  <c r="T4" i="5" s="1"/>
  <c r="AX3" i="5"/>
  <c r="BB3" i="5" s="1"/>
  <c r="AW3" i="5"/>
  <c r="AO3" i="5" s="1"/>
  <c r="AP3" i="5"/>
  <c r="AB3" i="5"/>
  <c r="AC3" i="5" s="1"/>
  <c r="AE3" i="5" s="1"/>
  <c r="S3" i="5"/>
  <c r="T3" i="5" s="1"/>
  <c r="AX2" i="5"/>
  <c r="AW2" i="5" s="1"/>
  <c r="AB2" i="5"/>
  <c r="AC2" i="5" s="1"/>
  <c r="AE2" i="5" s="1"/>
  <c r="S2" i="5"/>
  <c r="T2" i="5" s="1"/>
  <c r="AH2" i="5" l="1"/>
  <c r="AI2" i="5" s="1"/>
  <c r="AU2" i="5" s="1"/>
  <c r="AV2" i="5" s="1"/>
  <c r="AS4" i="5"/>
  <c r="AK4" i="5"/>
  <c r="AM4" i="5"/>
  <c r="AO4" i="5"/>
  <c r="AS6" i="5"/>
  <c r="AK6" i="5"/>
  <c r="AO6" i="5"/>
  <c r="AM6" i="5"/>
  <c r="AH4" i="5"/>
  <c r="AI4" i="5"/>
  <c r="AH6" i="5"/>
  <c r="AI6" i="5" s="1"/>
  <c r="AS2" i="5"/>
  <c r="AK2" i="5"/>
  <c r="AT2" i="5" s="1"/>
  <c r="AO2" i="5"/>
  <c r="AM2" i="5"/>
  <c r="AH3" i="5"/>
  <c r="AI3" i="5" s="1"/>
  <c r="AH5" i="5"/>
  <c r="AI5" i="5"/>
  <c r="AI7" i="5"/>
  <c r="AH7" i="5"/>
  <c r="AK3" i="5"/>
  <c r="AS3" i="5"/>
  <c r="BB4" i="5"/>
  <c r="BB6" i="5"/>
  <c r="AM3" i="5"/>
  <c r="AM5" i="5"/>
  <c r="AP6" i="5"/>
  <c r="AM7" i="5"/>
  <c r="BB2" i="5"/>
  <c r="AK5" i="5"/>
  <c r="AS5" i="5"/>
  <c r="AS7" i="5"/>
  <c r="AP2" i="5"/>
  <c r="AP4" i="5"/>
  <c r="AO7" i="5"/>
  <c r="AT7" i="5" s="1"/>
  <c r="BB7" i="5"/>
  <c r="AU7" i="5" l="1"/>
  <c r="AV7" i="5" s="1"/>
  <c r="AU4" i="5"/>
  <c r="AV4" i="5" s="1"/>
  <c r="BB8" i="5"/>
  <c r="AT3" i="5"/>
  <c r="AU3" i="5" s="1"/>
  <c r="AV3" i="5" s="1"/>
  <c r="AT6" i="5"/>
  <c r="AU6" i="5" s="1"/>
  <c r="AV6" i="5" s="1"/>
  <c r="AT5" i="5"/>
  <c r="AU5" i="5" s="1"/>
  <c r="AV5" i="5" s="1"/>
  <c r="AT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<sst xmlns="http://schemas.openxmlformats.org/spreadsheetml/2006/main" count="125" uniqueCount="68">
  <si>
    <t>Liv</t>
  </si>
  <si>
    <t>Brand</t>
  </si>
  <si>
    <t xml:space="preserve">Intelligent Design </t>
  </si>
  <si>
    <t>Licensor</t>
  </si>
  <si>
    <t>COVERLET&amp;BEDSPREAD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</si>
  <si>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</si>
  <si>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</si>
  <si>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</si>
  <si>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</si>
  <si>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</si>
  <si>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</si>
  <si>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</si>
  <si>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</si>
  <si>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</si>
  <si>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</si>
  <si>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</si>
  <si>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</si>
  <si>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</si>
  <si>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</si>
  <si>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</si>
  <si>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</si>
  <si>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</si>
  <si>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</si>
  <si>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</si>
  <si>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</si>
  <si>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</si>
  <si>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</si>
  <si>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</si>
  <si>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</si>
  <si>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</si>
  <si>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</si>
  <si>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</si>
  <si>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</si>
  <si>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</si>
  <si>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</si>
  <si>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</si>
  <si>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</si>
  <si>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</si>
  <si>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</si>
  <si>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</si>
  <si>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</si>
  <si>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</si>
  <si>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</si>
  <si>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</si>
  <si>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</si>
  <si>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</si>
  <si>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</si>
  <si>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</si>
  <si>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</si>
  <si>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</si>
  <si>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</si>
  <si>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</si>
  <si>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</si>
  <si>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</si>
  <si>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</si>
  <si>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</si>
  <si>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Ticking Bow Embroidered Quilt Set</t>
  </si>
  <si>
    <t>100% Polyester Quilt</t>
  </si>
  <si>
    <t xml:space="preserve">Quilt&amp;Sham: Face&amp; Back 85gsm microfiber solid with emb on face
Filling: 180gsm down-alt fill. </t>
  </si>
  <si>
    <t>Polyester Microfiber</t>
  </si>
  <si>
    <t>Twin/Twin XL:68"W x 90"L/20"Wx26"L + 2.5”</t>
  </si>
  <si>
    <t>Pink</t>
  </si>
  <si>
    <t>Normal</t>
  </si>
  <si>
    <t>9404.40.9022</t>
  </si>
  <si>
    <t>Full/Queen: 88"W x 90"L/20"Wx26"L + 2.5"(2)</t>
  </si>
  <si>
    <t>Blue</t>
  </si>
  <si>
    <t>Black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</si>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</sst>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_(&quot;$&quot;* #,##0.00_);_(&quot;$&quot;* \(#,##0.00\);_(&quot;$&quot;* &quot;-&quot;??_);_(@_)"/>
    <numFmt numFmtId="179" formatCode="[$-409]dd/mmm/yy;@"/>
    <numFmt numFmtId="180" formatCode="[$$-481]#,##0.00_);[Red]\([$$-481]#,##0.00\)"/>
    <numFmt numFmtId="181" formatCode="&quot;$&quot;#,##0.00"/>
    <numFmt numFmtId="182" formatCode="[$¥-478]#,##0.00"/>
    <numFmt numFmtId="183" formatCode="0.0"/>
    <numFmt numFmtId="184" formatCode="0.000"/>
    <numFmt numFmtId="185" formatCode="\$#,##0;\-\$#,##0"/>
  </numFmts>
  <fonts count="9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2"/>
      <name val="宋体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78" fontId="7" fillId="0" borderId="0" applyFont="0" applyFill="0" applyBorder="0" applyAlignment="0" applyProtection="0"/>
    <xf numFmtId="0" fontId="7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179" fontId="2" fillId="0" borderId="0"/>
    <xf numFmtId="178" fontId="2" fillId="0" borderId="0" applyFont="0" applyFill="0" applyBorder="0" applyAlignment="0" applyProtection="0"/>
    <xf numFmtId="180" fontId="6" fillId="0" borderId="0"/>
  </cellStyleXfs>
  <cellXfs count="49">
    <xf numFmtId="0" fontId="0" fillId="0" borderId="0" xfId="0"/>
    <xf numFmtId="0" fontId="4" fillId="0" borderId="0" xfId="2" applyFont="1" applyAlignment="1">
      <alignment wrapText="1"/>
    </xf>
    <xf numFmtId="0" fontId="7" fillId="0" borderId="0" xfId="2" applyAlignment="1">
      <alignment horizontal="center" wrapText="1"/>
    </xf>
    <xf numFmtId="0" fontId="7" fillId="0" borderId="0" xfId="2" applyAlignment="1">
      <alignment wrapText="1"/>
    </xf>
    <xf numFmtId="182" fontId="7" fillId="0" borderId="0" xfId="2" applyNumberFormat="1" applyAlignment="1">
      <alignment wrapText="1"/>
    </xf>
    <xf numFmtId="2" fontId="7" fillId="0" borderId="0" xfId="2" applyNumberFormat="1" applyAlignment="1">
      <alignment wrapText="1"/>
    </xf>
    <xf numFmtId="181" fontId="7" fillId="0" borderId="0" xfId="2" applyNumberFormat="1" applyAlignment="1">
      <alignment wrapText="1"/>
    </xf>
    <xf numFmtId="183" fontId="7" fillId="0" borderId="0" xfId="2" applyNumberFormat="1" applyAlignment="1">
      <alignment wrapText="1"/>
    </xf>
    <xf numFmtId="1" fontId="7" fillId="0" borderId="0" xfId="2" applyNumberFormat="1" applyAlignment="1">
      <alignment wrapText="1"/>
    </xf>
    <xf numFmtId="184" fontId="7" fillId="0" borderId="0" xfId="2" applyNumberFormat="1" applyAlignment="1">
      <alignment wrapText="1"/>
    </xf>
    <xf numFmtId="10" fontId="7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182" fontId="1" fillId="5" borderId="1" xfId="2" applyNumberFormat="1" applyFont="1" applyFill="1" applyBorder="1" applyAlignment="1">
      <alignment horizontal="center" wrapText="1"/>
    </xf>
    <xf numFmtId="2" fontId="1" fillId="5" borderId="1" xfId="2" applyNumberFormat="1" applyFont="1" applyFill="1" applyBorder="1" applyAlignment="1">
      <alignment horizontal="center" wrapText="1"/>
    </xf>
    <xf numFmtId="181" fontId="5" fillId="5" borderId="1" xfId="3" applyNumberFormat="1" applyFont="1" applyFill="1" applyBorder="1" applyAlignment="1">
      <alignment wrapText="1"/>
    </xf>
    <xf numFmtId="181" fontId="1" fillId="6" borderId="2" xfId="2" applyNumberFormat="1" applyFont="1" applyFill="1" applyBorder="1" applyAlignment="1">
      <alignment horizontal="center" wrapText="1"/>
    </xf>
    <xf numFmtId="181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183" fontId="1" fillId="0" borderId="1" xfId="2" applyNumberFormat="1" applyFont="1" applyBorder="1" applyAlignment="1">
      <alignment horizontal="center" wrapText="1"/>
    </xf>
    <xf numFmtId="182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81" fontId="4" fillId="7" borderId="1" xfId="1" applyNumberFormat="1" applyFont="1" applyFill="1" applyBorder="1" applyAlignment="1">
      <alignment wrapText="1"/>
    </xf>
    <xf numFmtId="181" fontId="4" fillId="0" borderId="2" xfId="2" applyNumberFormat="1" applyFont="1" applyBorder="1" applyAlignment="1">
      <alignment wrapText="1"/>
    </xf>
    <xf numFmtId="181" fontId="4" fillId="0" borderId="1" xfId="2" applyNumberFormat="1" applyFont="1" applyBorder="1" applyAlignment="1">
      <alignment wrapText="1"/>
    </xf>
    <xf numFmtId="183" fontId="4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4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81" fontId="5" fillId="0" borderId="1" xfId="3" applyNumberFormat="1" applyFont="1" applyBorder="1" applyAlignment="1">
      <alignment wrapText="1"/>
    </xf>
    <xf numFmtId="1" fontId="4" fillId="0" borderId="1" xfId="2" applyNumberFormat="1" applyFont="1" applyBorder="1" applyAlignment="1">
      <alignment wrapText="1"/>
    </xf>
    <xf numFmtId="184" fontId="4" fillId="7" borderId="1" xfId="2" applyNumberFormat="1" applyFont="1" applyFill="1" applyBorder="1" applyAlignment="1">
      <alignment wrapText="1"/>
    </xf>
    <xf numFmtId="1" fontId="4" fillId="7" borderId="1" xfId="2" applyNumberFormat="1" applyFont="1" applyFill="1" applyBorder="1" applyAlignment="1">
      <alignment wrapText="1"/>
    </xf>
    <xf numFmtId="181" fontId="4" fillId="7" borderId="1" xfId="2" applyNumberFormat="1" applyFont="1" applyFill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4" fillId="0" borderId="1" xfId="2" applyNumberFormat="1" applyFont="1" applyBorder="1" applyAlignment="1">
      <alignment wrapText="1"/>
    </xf>
    <xf numFmtId="181" fontId="5" fillId="2" borderId="1" xfId="3" applyNumberFormat="1" applyFont="1" applyFill="1" applyBorder="1" applyAlignment="1">
      <alignment wrapText="1"/>
    </xf>
    <xf numFmtId="10" fontId="5" fillId="2" borderId="1" xfId="3" applyNumberFormat="1" applyFont="1" applyFill="1" applyBorder="1" applyAlignment="1">
      <alignment wrapText="1"/>
    </xf>
    <xf numFmtId="10" fontId="4" fillId="7" borderId="1" xfId="4" applyNumberFormat="1" applyFont="1" applyFill="1" applyBorder="1" applyAlignment="1">
      <alignment wrapText="1"/>
    </xf>
    <xf numFmtId="181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  <xf numFmtId="185" fontId="4" fillId="0" borderId="0" xfId="2" applyNumberFormat="1" applyFont="1" applyAlignment="1">
      <alignment wrapText="1"/>
    </xf>
    <xf numFmtId="185" fontId="7" fillId="0" borderId="0" xfId="2" applyNumberFormat="1" applyAlignment="1">
      <alignment wrapText="1"/>
    </xf>
  </cellXfs>
  <cellStyles count="10">
    <cellStyle name="Currency 2" xfId="1" xr:uid="{00000000-0005-0000-0000-000031000000}"/>
    <cellStyle name="Currency 2 2" xfId="8" xr:uid="{00000000-0005-0000-0000-00003A000000}"/>
    <cellStyle name="Normal 2" xfId="2" xr:uid="{00000000-0005-0000-0000-000032000000}"/>
    <cellStyle name="Normal 2 10 2" xfId="9" xr:uid="{00000000-0005-0000-0000-00003B000000}"/>
    <cellStyle name="Normal 2 18 2" xfId="3" xr:uid="{00000000-0005-0000-0000-000033000000}"/>
    <cellStyle name="Normal_West End Quote Sheet for Fred Meyer20090804-Hellen" xfId="7" xr:uid="{00000000-0005-0000-0000-000038000000}"/>
    <cellStyle name="Percent 2" xfId="4" xr:uid="{00000000-0005-0000-0000-000034000000}"/>
    <cellStyle name="Style 1" xfId="5" xr:uid="{00000000-0005-0000-0000-000035000000}"/>
    <cellStyle name="常规" xfId="0" builtinId="0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8"/>
  <sheetViews>
    <sheetView tabSelected="1" workbookViewId="0">
      <pane xSplit="7" ySplit="1" topLeftCell="O2" activePane="bottomRight" state="frozen"/>
      <selection pane="topRight"/>
      <selection pane="bottomLeft"/>
      <selection pane="bottomRight" activeCell="E3" sqref="E3"/>
    </sheetView>
  </sheetViews>
  <sheetFormatPr defaultColWidth="9.140625" defaultRowHeight="1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4.42578125" style="3" customWidth="1"/>
    <col min="10" max="10" width="28.140625" style="3" customWidth="1"/>
    <col min="11" max="11" width="13.28515625" style="3" customWidth="1"/>
    <col min="12" max="12" width="23.140625" style="3" customWidth="1"/>
    <col min="13" max="13" width="9" style="3" customWidth="1"/>
    <col min="14" max="14" width="6.7109375" style="3" customWidth="1"/>
    <col min="15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54" width="20" style="3" customWidth="1"/>
    <col min="55" max="55" width="9.140625" style="3" customWidth="1"/>
    <col min="56" max="16384" width="9.140625" style="3"/>
  </cols>
  <sheetData>
    <row r="1" spans="1:54" ht="63.4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5" t="s">
        <v>18</v>
      </c>
      <c r="Q1" s="18" t="s">
        <v>19</v>
      </c>
      <c r="R1" s="19" t="s">
        <v>20</v>
      </c>
      <c r="S1" s="20" t="s">
        <v>21</v>
      </c>
      <c r="T1" s="21" t="s">
        <v>22</v>
      </c>
      <c r="U1" s="22" t="s">
        <v>23</v>
      </c>
      <c r="V1" s="23" t="s">
        <v>24</v>
      </c>
      <c r="W1" s="24" t="s">
        <v>25</v>
      </c>
      <c r="X1" s="24" t="s">
        <v>26</v>
      </c>
      <c r="Y1" s="24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11" t="s">
        <v>32</v>
      </c>
      <c r="AE1" s="35" t="s">
        <v>33</v>
      </c>
      <c r="AF1" s="11" t="s">
        <v>34</v>
      </c>
      <c r="AG1" s="40" t="s">
        <v>35</v>
      </c>
      <c r="AH1" s="35" t="s">
        <v>36</v>
      </c>
      <c r="AI1" s="35" t="s">
        <v>37</v>
      </c>
      <c r="AJ1" s="40" t="s">
        <v>38</v>
      </c>
      <c r="AK1" s="35" t="s">
        <v>39</v>
      </c>
      <c r="AL1" s="40" t="s">
        <v>40</v>
      </c>
      <c r="AM1" s="35" t="s">
        <v>41</v>
      </c>
      <c r="AN1" s="40" t="s">
        <v>42</v>
      </c>
      <c r="AO1" s="35" t="s">
        <v>43</v>
      </c>
      <c r="AP1" s="35" t="s">
        <v>44</v>
      </c>
      <c r="AQ1" s="23" t="s">
        <v>45</v>
      </c>
      <c r="AR1" s="40" t="s">
        <v>46</v>
      </c>
      <c r="AS1" s="35" t="s">
        <v>47</v>
      </c>
      <c r="AT1" s="35" t="s">
        <v>48</v>
      </c>
      <c r="AU1" s="42" t="s">
        <v>49</v>
      </c>
      <c r="AV1" s="43" t="s">
        <v>50</v>
      </c>
      <c r="AW1" s="42" t="s">
        <v>51</v>
      </c>
      <c r="AX1" s="42" t="s">
        <v>52</v>
      </c>
      <c r="AY1" s="45" t="s">
        <v>53</v>
      </c>
      <c r="AZ1" s="46" t="s">
        <v>54</v>
      </c>
      <c r="BA1" s="32" t="s">
        <v>55</v>
      </c>
    </row>
    <row r="2" spans="1:54" s="1" customFormat="1" ht="47.45" customHeight="1">
      <c r="A2" s="16">
        <v>1</v>
      </c>
      <c r="B2" s="17"/>
      <c r="C2" s="17"/>
      <c r="D2" s="17" t="s">
        <v>2</v>
      </c>
      <c r="E2" s="17"/>
      <c r="F2" s="17" t="s">
        <v>4</v>
      </c>
      <c r="G2" s="17" t="s">
        <v>0</v>
      </c>
      <c r="H2" s="17" t="s">
        <v>56</v>
      </c>
      <c r="I2" s="17" t="s">
        <v>57</v>
      </c>
      <c r="J2" s="17" t="s">
        <v>58</v>
      </c>
      <c r="K2" s="17" t="s">
        <v>59</v>
      </c>
      <c r="L2" s="17" t="s">
        <v>60</v>
      </c>
      <c r="M2" s="17" t="s">
        <v>61</v>
      </c>
      <c r="N2" s="17"/>
      <c r="O2" s="17"/>
      <c r="P2" s="17" t="s">
        <v>67</v>
      </c>
      <c r="Q2" s="25">
        <v>68</v>
      </c>
      <c r="R2" s="26">
        <v>8.1</v>
      </c>
      <c r="S2" s="27">
        <f>IF(ISERROR(Q2/R2),"",Q2/R2)</f>
        <v>8.4</v>
      </c>
      <c r="T2" s="28">
        <f>S2</f>
        <v>8.4</v>
      </c>
      <c r="U2" s="29"/>
      <c r="V2" s="17" t="s">
        <v>62</v>
      </c>
      <c r="W2" s="30">
        <v>40</v>
      </c>
      <c r="X2" s="30">
        <v>34</v>
      </c>
      <c r="Y2" s="30">
        <v>16</v>
      </c>
      <c r="Z2" s="26">
        <v>2</v>
      </c>
      <c r="AA2" s="36">
        <v>1</v>
      </c>
      <c r="AB2" s="37">
        <f t="shared" ref="AB2:AB7" si="0">IF(W2="","",W2*X2*Y2/1000000)</f>
        <v>2.1999999999999999E-2</v>
      </c>
      <c r="AC2" s="38">
        <f>IF(AA2="","",65/AB2*AA2)</f>
        <v>2955</v>
      </c>
      <c r="AD2" s="17">
        <v>3700</v>
      </c>
      <c r="AE2" s="39">
        <f>IF(ISERROR(AD2/AC2),"",AD2/AC2)</f>
        <v>1.25</v>
      </c>
      <c r="AF2" s="17" t="s">
        <v>63</v>
      </c>
      <c r="AG2" s="41">
        <v>0.42799999999999999</v>
      </c>
      <c r="AH2" s="39">
        <f>IF(ISERROR(T2*AG2),"",T2*AG2)</f>
        <v>3.6</v>
      </c>
      <c r="AI2" s="39">
        <f>IF(ISERROR(T2+AE2+AH2),"",T2+AE2+AH2)</f>
        <v>13.25</v>
      </c>
      <c r="AJ2" s="41">
        <v>0.06</v>
      </c>
      <c r="AK2" s="39">
        <f>IF(ISERROR(AW2*AJ2),"",AW2*AJ2)</f>
        <v>1.71</v>
      </c>
      <c r="AL2" s="41">
        <v>0.1</v>
      </c>
      <c r="AM2" s="39">
        <f>IF(ISERROR(AW2*AL2),"",AW2*AL2)</f>
        <v>2.86</v>
      </c>
      <c r="AN2" s="41">
        <v>0.1</v>
      </c>
      <c r="AO2" s="39">
        <f>IF(ISERROR(AW2*AN2),"",AW2*AN2)</f>
        <v>2.86</v>
      </c>
      <c r="AP2" s="39">
        <f>IF((AX2-AW2)&lt;2.5,2.5-(AX2-AW2),0)</f>
        <v>1.07</v>
      </c>
      <c r="AQ2" s="17"/>
      <c r="AR2" s="41"/>
      <c r="AS2" s="39">
        <f>IF(ISERROR(AW2*AR2),"",AW2*AR2)</f>
        <v>0</v>
      </c>
      <c r="AT2" s="39">
        <f>IF(ISERROR(AK2+AM2+AO2+AP2+AS2),"",AK2+AM2+AO2+AP2+AS2)</f>
        <v>8.5</v>
      </c>
      <c r="AU2" s="39">
        <f>IF(ISERROR(AI2+AT2),"",AI2+AT2)</f>
        <v>21.75</v>
      </c>
      <c r="AV2" s="44">
        <f>IF(ISERROR((AW2-AU2)/AW2),"",(AW2-AU2)/AW2)</f>
        <v>0.2387</v>
      </c>
      <c r="AW2" s="39">
        <f>IF(AX2="","",AX2/1.05)</f>
        <v>28.57</v>
      </c>
      <c r="AX2" s="39">
        <f>IF(ISERROR(AY2*(1-AZ2)),"",AY2*(1-AZ2))</f>
        <v>30</v>
      </c>
      <c r="AY2" s="29">
        <v>59.99</v>
      </c>
      <c r="AZ2" s="41">
        <v>0.5</v>
      </c>
      <c r="BA2" s="36">
        <v>450</v>
      </c>
      <c r="BB2" s="47">
        <f>BA2*AX2</f>
        <v>13500</v>
      </c>
    </row>
    <row r="3" spans="1:54" s="1" customFormat="1" ht="47.45" customHeight="1">
      <c r="A3" s="16">
        <v>2</v>
      </c>
      <c r="B3" s="17"/>
      <c r="C3" s="17"/>
      <c r="D3" s="17" t="s">
        <v>2</v>
      </c>
      <c r="E3" s="17"/>
      <c r="F3" s="17" t="s">
        <v>4</v>
      </c>
      <c r="G3" s="17" t="s">
        <v>0</v>
      </c>
      <c r="H3" s="17" t="s">
        <v>56</v>
      </c>
      <c r="I3" s="17" t="s">
        <v>57</v>
      </c>
      <c r="J3" s="17" t="s">
        <v>58</v>
      </c>
      <c r="K3" s="17" t="s">
        <v>59</v>
      </c>
      <c r="L3" s="17" t="s">
        <v>64</v>
      </c>
      <c r="M3" s="17" t="s">
        <v>61</v>
      </c>
      <c r="N3" s="17"/>
      <c r="O3" s="17"/>
      <c r="P3" s="17" t="s">
        <v>67</v>
      </c>
      <c r="Q3" s="25">
        <v>88</v>
      </c>
      <c r="R3" s="26">
        <v>8.1</v>
      </c>
      <c r="S3" s="27">
        <f>IF(ISERROR(Q3/R3),"",Q3/R3)</f>
        <v>10.86</v>
      </c>
      <c r="T3" s="28">
        <f t="shared" ref="T3:T7" si="1">S3</f>
        <v>10.86</v>
      </c>
      <c r="U3" s="29"/>
      <c r="V3" s="17" t="s">
        <v>62</v>
      </c>
      <c r="W3" s="30">
        <v>40</v>
      </c>
      <c r="X3" s="30">
        <v>34</v>
      </c>
      <c r="Y3" s="30">
        <v>18</v>
      </c>
      <c r="Z3" s="26">
        <v>2</v>
      </c>
      <c r="AA3" s="36">
        <v>1</v>
      </c>
      <c r="AB3" s="37">
        <f t="shared" si="0"/>
        <v>2.4E-2</v>
      </c>
      <c r="AC3" s="38">
        <f>IF(AA3="","",65/AB3*AA3)</f>
        <v>2708</v>
      </c>
      <c r="AD3" s="17">
        <v>3700</v>
      </c>
      <c r="AE3" s="39">
        <f t="shared" ref="AE3:AE7" si="2">IF(ISERROR(AD3/AC3),"",AD3/AC3)</f>
        <v>1.37</v>
      </c>
      <c r="AF3" s="17" t="s">
        <v>63</v>
      </c>
      <c r="AG3" s="41">
        <v>0.42799999999999999</v>
      </c>
      <c r="AH3" s="39">
        <f t="shared" ref="AH3:AH7" si="3">IF(ISERROR(T3*AG3),"",T3*AG3)</f>
        <v>4.6500000000000004</v>
      </c>
      <c r="AI3" s="39">
        <f t="shared" ref="AI3:AI7" si="4">IF(ISERROR(T3+AE3+AH3),"",T3+AE3+AH3)</f>
        <v>16.88</v>
      </c>
      <c r="AJ3" s="41">
        <v>0.06</v>
      </c>
      <c r="AK3" s="39">
        <f t="shared" ref="AK3:AK7" si="5">IF(ISERROR(AW3*AJ3),"",AW3*AJ3)</f>
        <v>2</v>
      </c>
      <c r="AL3" s="41">
        <v>0.1</v>
      </c>
      <c r="AM3" s="39">
        <f t="shared" ref="AM3:AM7" si="6">IF(ISERROR(AW3*AL3),"",AW3*AL3)</f>
        <v>3.33</v>
      </c>
      <c r="AN3" s="41">
        <v>0.1</v>
      </c>
      <c r="AO3" s="39">
        <f t="shared" ref="AO3:AO7" si="7">IF(ISERROR(AW3*AN3),"",AW3*AN3)</f>
        <v>3.33</v>
      </c>
      <c r="AP3" s="39">
        <f t="shared" ref="AP3:AP7" si="8">IF((AX3-AW3)&lt;2.5,2.5-(AX3-AW3),0)</f>
        <v>0.83</v>
      </c>
      <c r="AQ3" s="17"/>
      <c r="AR3" s="41"/>
      <c r="AS3" s="39">
        <f t="shared" ref="AS3:AS7" si="9">IF(ISERROR(AW3*AR3),"",AW3*AR3)</f>
        <v>0</v>
      </c>
      <c r="AT3" s="39">
        <f t="shared" ref="AT3:AT7" si="10">IF(ISERROR(AK3+AM3+AO3+AP3+AS3),"",AK3+AM3+AO3+AP3+AS3)</f>
        <v>9.49</v>
      </c>
      <c r="AU3" s="39">
        <f t="shared" ref="AU3:AU7" si="11">IF(ISERROR(AI3+AT3),"",AI3+AT3)</f>
        <v>26.37</v>
      </c>
      <c r="AV3" s="44">
        <f t="shared" ref="AV3:AV7" si="12">IF(ISERROR((AW3-AU3)/AW3),"",(AW3-AU3)/AW3)</f>
        <v>0.20880000000000001</v>
      </c>
      <c r="AW3" s="39">
        <f t="shared" ref="AW3:AW7" si="13">IF(AX3="","",AX3/1.05)</f>
        <v>33.33</v>
      </c>
      <c r="AX3" s="39">
        <f t="shared" ref="AX3:AX7" si="14">IF(ISERROR(AY3*(1-AZ3)),"",AY3*(1-AZ3))</f>
        <v>35</v>
      </c>
      <c r="AY3" s="29">
        <v>69.989999999999995</v>
      </c>
      <c r="AZ3" s="41">
        <v>0.5</v>
      </c>
      <c r="BA3" s="36">
        <v>569</v>
      </c>
      <c r="BB3" s="47">
        <f t="shared" ref="BB3:BB7" si="15">BA3*AX3</f>
        <v>19915</v>
      </c>
    </row>
    <row r="4" spans="1:54" s="1" customFormat="1" ht="47.45" customHeight="1">
      <c r="A4" s="16">
        <v>3</v>
      </c>
      <c r="B4" s="17"/>
      <c r="C4" s="17"/>
      <c r="D4" s="17" t="s">
        <v>2</v>
      </c>
      <c r="E4" s="17"/>
      <c r="F4" s="17" t="s">
        <v>4</v>
      </c>
      <c r="G4" s="17" t="s">
        <v>0</v>
      </c>
      <c r="H4" s="17" t="s">
        <v>56</v>
      </c>
      <c r="I4" s="17" t="s">
        <v>57</v>
      </c>
      <c r="J4" s="17" t="s">
        <v>58</v>
      </c>
      <c r="K4" s="17" t="s">
        <v>59</v>
      </c>
      <c r="L4" s="17" t="s">
        <v>60</v>
      </c>
      <c r="M4" s="17" t="s">
        <v>65</v>
      </c>
      <c r="N4" s="17"/>
      <c r="O4" s="17"/>
      <c r="P4" s="17" t="s">
        <v>67</v>
      </c>
      <c r="Q4" s="25">
        <v>68</v>
      </c>
      <c r="R4" s="26">
        <v>8.1</v>
      </c>
      <c r="S4" s="27">
        <f>IF(ISERROR(Q4/R4),"",Q4/R4)</f>
        <v>8.4</v>
      </c>
      <c r="T4" s="28">
        <f t="shared" si="1"/>
        <v>8.4</v>
      </c>
      <c r="U4" s="29"/>
      <c r="V4" s="17" t="s">
        <v>62</v>
      </c>
      <c r="W4" s="30">
        <v>40</v>
      </c>
      <c r="X4" s="30">
        <v>34</v>
      </c>
      <c r="Y4" s="30">
        <v>16</v>
      </c>
      <c r="Z4" s="26">
        <v>2</v>
      </c>
      <c r="AA4" s="36">
        <v>1</v>
      </c>
      <c r="AB4" s="37">
        <f t="shared" si="0"/>
        <v>2.1999999999999999E-2</v>
      </c>
      <c r="AC4" s="38">
        <f t="shared" ref="AC4:AC7" si="16">IF(AA4="","",65/AB4*AA4)</f>
        <v>2955</v>
      </c>
      <c r="AD4" s="17">
        <v>3700</v>
      </c>
      <c r="AE4" s="39">
        <f t="shared" si="2"/>
        <v>1.25</v>
      </c>
      <c r="AF4" s="17" t="s">
        <v>63</v>
      </c>
      <c r="AG4" s="41">
        <v>0.42799999999999999</v>
      </c>
      <c r="AH4" s="39">
        <f t="shared" si="3"/>
        <v>3.6</v>
      </c>
      <c r="AI4" s="39">
        <f t="shared" si="4"/>
        <v>13.25</v>
      </c>
      <c r="AJ4" s="41">
        <v>0.06</v>
      </c>
      <c r="AK4" s="39">
        <f t="shared" si="5"/>
        <v>1.71</v>
      </c>
      <c r="AL4" s="41">
        <v>0.1</v>
      </c>
      <c r="AM4" s="39">
        <f t="shared" si="6"/>
        <v>2.86</v>
      </c>
      <c r="AN4" s="41">
        <v>0.1</v>
      </c>
      <c r="AO4" s="39">
        <f t="shared" si="7"/>
        <v>2.86</v>
      </c>
      <c r="AP4" s="39">
        <f t="shared" si="8"/>
        <v>1.07</v>
      </c>
      <c r="AQ4" s="17"/>
      <c r="AR4" s="41"/>
      <c r="AS4" s="39">
        <f t="shared" si="9"/>
        <v>0</v>
      </c>
      <c r="AT4" s="39">
        <f t="shared" si="10"/>
        <v>8.5</v>
      </c>
      <c r="AU4" s="39">
        <f t="shared" si="11"/>
        <v>21.75</v>
      </c>
      <c r="AV4" s="44">
        <f t="shared" si="12"/>
        <v>0.2387</v>
      </c>
      <c r="AW4" s="39">
        <f t="shared" si="13"/>
        <v>28.57</v>
      </c>
      <c r="AX4" s="39">
        <f t="shared" si="14"/>
        <v>30</v>
      </c>
      <c r="AY4" s="29">
        <v>59.99</v>
      </c>
      <c r="AZ4" s="41">
        <v>0.5</v>
      </c>
      <c r="BA4" s="36">
        <v>444</v>
      </c>
      <c r="BB4" s="47">
        <f t="shared" si="15"/>
        <v>13320</v>
      </c>
    </row>
    <row r="5" spans="1:54" s="1" customFormat="1" ht="47.45" customHeight="1">
      <c r="A5" s="16">
        <v>4</v>
      </c>
      <c r="B5" s="17"/>
      <c r="C5" s="17"/>
      <c r="D5" s="17" t="s">
        <v>2</v>
      </c>
      <c r="E5" s="17"/>
      <c r="F5" s="17" t="s">
        <v>4</v>
      </c>
      <c r="G5" s="17" t="s">
        <v>0</v>
      </c>
      <c r="H5" s="17" t="s">
        <v>56</v>
      </c>
      <c r="I5" s="17" t="s">
        <v>57</v>
      </c>
      <c r="J5" s="17" t="s">
        <v>58</v>
      </c>
      <c r="K5" s="17" t="s">
        <v>59</v>
      </c>
      <c r="L5" s="17" t="s">
        <v>64</v>
      </c>
      <c r="M5" s="17" t="s">
        <v>65</v>
      </c>
      <c r="N5" s="17"/>
      <c r="O5" s="17"/>
      <c r="P5" s="17" t="s">
        <v>67</v>
      </c>
      <c r="Q5" s="25">
        <v>88</v>
      </c>
      <c r="R5" s="26">
        <v>8.1</v>
      </c>
      <c r="S5" s="27">
        <f t="shared" ref="S5:S7" si="17">IF(ISERROR(Q5/R5),"",Q5/R5)</f>
        <v>10.86</v>
      </c>
      <c r="T5" s="28">
        <f t="shared" si="1"/>
        <v>10.86</v>
      </c>
      <c r="U5" s="29"/>
      <c r="V5" s="17" t="s">
        <v>62</v>
      </c>
      <c r="W5" s="30">
        <v>40</v>
      </c>
      <c r="X5" s="30">
        <v>34</v>
      </c>
      <c r="Y5" s="30">
        <v>18</v>
      </c>
      <c r="Z5" s="26">
        <v>2</v>
      </c>
      <c r="AA5" s="36">
        <v>1</v>
      </c>
      <c r="AB5" s="37">
        <f t="shared" si="0"/>
        <v>2.4E-2</v>
      </c>
      <c r="AC5" s="38">
        <f t="shared" si="16"/>
        <v>2708</v>
      </c>
      <c r="AD5" s="17">
        <v>3700</v>
      </c>
      <c r="AE5" s="39">
        <f t="shared" si="2"/>
        <v>1.37</v>
      </c>
      <c r="AF5" s="17" t="s">
        <v>63</v>
      </c>
      <c r="AG5" s="41">
        <v>0.42799999999999999</v>
      </c>
      <c r="AH5" s="39">
        <f t="shared" si="3"/>
        <v>4.6500000000000004</v>
      </c>
      <c r="AI5" s="39">
        <f t="shared" si="4"/>
        <v>16.88</v>
      </c>
      <c r="AJ5" s="41">
        <v>0.06</v>
      </c>
      <c r="AK5" s="39">
        <f t="shared" si="5"/>
        <v>2</v>
      </c>
      <c r="AL5" s="41">
        <v>0.1</v>
      </c>
      <c r="AM5" s="39">
        <f t="shared" si="6"/>
        <v>3.33</v>
      </c>
      <c r="AN5" s="41">
        <v>0.1</v>
      </c>
      <c r="AO5" s="39">
        <f t="shared" si="7"/>
        <v>3.33</v>
      </c>
      <c r="AP5" s="39">
        <f t="shared" si="8"/>
        <v>0.83</v>
      </c>
      <c r="AQ5" s="17"/>
      <c r="AR5" s="41"/>
      <c r="AS5" s="39">
        <f t="shared" si="9"/>
        <v>0</v>
      </c>
      <c r="AT5" s="39">
        <f t="shared" si="10"/>
        <v>9.49</v>
      </c>
      <c r="AU5" s="39">
        <f t="shared" si="11"/>
        <v>26.37</v>
      </c>
      <c r="AV5" s="44">
        <f t="shared" si="12"/>
        <v>0.20880000000000001</v>
      </c>
      <c r="AW5" s="39">
        <f t="shared" si="13"/>
        <v>33.33</v>
      </c>
      <c r="AX5" s="39">
        <f t="shared" si="14"/>
        <v>35</v>
      </c>
      <c r="AY5" s="29">
        <v>69.989999999999995</v>
      </c>
      <c r="AZ5" s="41">
        <v>0.5</v>
      </c>
      <c r="BA5" s="36">
        <v>551</v>
      </c>
      <c r="BB5" s="47">
        <f t="shared" si="15"/>
        <v>19285</v>
      </c>
    </row>
    <row r="6" spans="1:54" s="1" customFormat="1" ht="47.45" customHeight="1">
      <c r="A6" s="16">
        <v>3</v>
      </c>
      <c r="B6" s="17"/>
      <c r="C6" s="17"/>
      <c r="D6" s="17" t="s">
        <v>2</v>
      </c>
      <c r="E6" s="17"/>
      <c r="F6" s="17" t="s">
        <v>4</v>
      </c>
      <c r="G6" s="17" t="s">
        <v>0</v>
      </c>
      <c r="H6" s="17" t="s">
        <v>56</v>
      </c>
      <c r="I6" s="17" t="s">
        <v>57</v>
      </c>
      <c r="J6" s="17" t="s">
        <v>58</v>
      </c>
      <c r="K6" s="17" t="s">
        <v>59</v>
      </c>
      <c r="L6" s="17" t="s">
        <v>60</v>
      </c>
      <c r="M6" s="17" t="s">
        <v>66</v>
      </c>
      <c r="N6" s="17"/>
      <c r="O6" s="17"/>
      <c r="P6" s="17" t="s">
        <v>67</v>
      </c>
      <c r="Q6" s="25">
        <v>68</v>
      </c>
      <c r="R6" s="26">
        <v>8.1</v>
      </c>
      <c r="S6" s="27">
        <f t="shared" si="17"/>
        <v>8.4</v>
      </c>
      <c r="T6" s="28">
        <f t="shared" si="1"/>
        <v>8.4</v>
      </c>
      <c r="U6" s="29"/>
      <c r="V6" s="17" t="s">
        <v>62</v>
      </c>
      <c r="W6" s="30">
        <v>40</v>
      </c>
      <c r="X6" s="30">
        <v>34</v>
      </c>
      <c r="Y6" s="30">
        <v>16</v>
      </c>
      <c r="Z6" s="26">
        <v>2</v>
      </c>
      <c r="AA6" s="36">
        <v>1</v>
      </c>
      <c r="AB6" s="37">
        <f t="shared" si="0"/>
        <v>2.1999999999999999E-2</v>
      </c>
      <c r="AC6" s="38">
        <f t="shared" si="16"/>
        <v>2955</v>
      </c>
      <c r="AD6" s="17">
        <v>3700</v>
      </c>
      <c r="AE6" s="39">
        <f t="shared" si="2"/>
        <v>1.25</v>
      </c>
      <c r="AF6" s="17" t="s">
        <v>63</v>
      </c>
      <c r="AG6" s="41">
        <v>0.42799999999999999</v>
      </c>
      <c r="AH6" s="39">
        <f t="shared" si="3"/>
        <v>3.6</v>
      </c>
      <c r="AI6" s="39">
        <f t="shared" si="4"/>
        <v>13.25</v>
      </c>
      <c r="AJ6" s="41">
        <v>0.06</v>
      </c>
      <c r="AK6" s="39">
        <f t="shared" si="5"/>
        <v>1.71</v>
      </c>
      <c r="AL6" s="41">
        <v>0.1</v>
      </c>
      <c r="AM6" s="39">
        <f t="shared" si="6"/>
        <v>2.86</v>
      </c>
      <c r="AN6" s="41">
        <v>0.1</v>
      </c>
      <c r="AO6" s="39">
        <f t="shared" si="7"/>
        <v>2.86</v>
      </c>
      <c r="AP6" s="39">
        <f t="shared" si="8"/>
        <v>1.07</v>
      </c>
      <c r="AQ6" s="17"/>
      <c r="AR6" s="41"/>
      <c r="AS6" s="39">
        <f t="shared" si="9"/>
        <v>0</v>
      </c>
      <c r="AT6" s="39">
        <f t="shared" si="10"/>
        <v>8.5</v>
      </c>
      <c r="AU6" s="39">
        <f t="shared" si="11"/>
        <v>21.75</v>
      </c>
      <c r="AV6" s="44">
        <f t="shared" si="12"/>
        <v>0.2387</v>
      </c>
      <c r="AW6" s="39">
        <f t="shared" si="13"/>
        <v>28.57</v>
      </c>
      <c r="AX6" s="39">
        <f t="shared" si="14"/>
        <v>30</v>
      </c>
      <c r="AY6" s="29">
        <v>59.99</v>
      </c>
      <c r="AZ6" s="41">
        <v>0.5</v>
      </c>
      <c r="BA6" s="36">
        <v>384</v>
      </c>
      <c r="BB6" s="47">
        <f t="shared" si="15"/>
        <v>11520</v>
      </c>
    </row>
    <row r="7" spans="1:54" s="1" customFormat="1" ht="47.45" customHeight="1">
      <c r="A7" s="16">
        <v>4</v>
      </c>
      <c r="B7" s="17"/>
      <c r="C7" s="17"/>
      <c r="D7" s="17" t="s">
        <v>2</v>
      </c>
      <c r="E7" s="17"/>
      <c r="F7" s="17" t="s">
        <v>4</v>
      </c>
      <c r="G7" s="17" t="s">
        <v>0</v>
      </c>
      <c r="H7" s="17" t="s">
        <v>56</v>
      </c>
      <c r="I7" s="17" t="s">
        <v>57</v>
      </c>
      <c r="J7" s="17" t="s">
        <v>58</v>
      </c>
      <c r="K7" s="17" t="s">
        <v>59</v>
      </c>
      <c r="L7" s="17" t="s">
        <v>64</v>
      </c>
      <c r="M7" s="17" t="s">
        <v>66</v>
      </c>
      <c r="N7" s="17"/>
      <c r="O7" s="17"/>
      <c r="P7" s="17" t="s">
        <v>67</v>
      </c>
      <c r="Q7" s="25">
        <v>88</v>
      </c>
      <c r="R7" s="26">
        <v>8.1</v>
      </c>
      <c r="S7" s="27">
        <f t="shared" si="17"/>
        <v>10.86</v>
      </c>
      <c r="T7" s="28">
        <f t="shared" si="1"/>
        <v>10.86</v>
      </c>
      <c r="U7" s="29"/>
      <c r="V7" s="17" t="s">
        <v>62</v>
      </c>
      <c r="W7" s="30">
        <v>40</v>
      </c>
      <c r="X7" s="30">
        <v>34</v>
      </c>
      <c r="Y7" s="30">
        <v>18</v>
      </c>
      <c r="Z7" s="26">
        <v>2</v>
      </c>
      <c r="AA7" s="36">
        <v>1</v>
      </c>
      <c r="AB7" s="37">
        <f t="shared" si="0"/>
        <v>2.4E-2</v>
      </c>
      <c r="AC7" s="38">
        <f t="shared" si="16"/>
        <v>2708</v>
      </c>
      <c r="AD7" s="17">
        <v>3700</v>
      </c>
      <c r="AE7" s="39">
        <f t="shared" si="2"/>
        <v>1.37</v>
      </c>
      <c r="AF7" s="17" t="s">
        <v>63</v>
      </c>
      <c r="AG7" s="41">
        <v>0.42799999999999999</v>
      </c>
      <c r="AH7" s="39">
        <f t="shared" si="3"/>
        <v>4.6500000000000004</v>
      </c>
      <c r="AI7" s="39">
        <f t="shared" si="4"/>
        <v>16.88</v>
      </c>
      <c r="AJ7" s="41">
        <v>0.06</v>
      </c>
      <c r="AK7" s="39">
        <f t="shared" si="5"/>
        <v>2</v>
      </c>
      <c r="AL7" s="41">
        <v>0.1</v>
      </c>
      <c r="AM7" s="39">
        <f t="shared" si="6"/>
        <v>3.33</v>
      </c>
      <c r="AN7" s="41">
        <v>0.1</v>
      </c>
      <c r="AO7" s="39">
        <f t="shared" si="7"/>
        <v>3.33</v>
      </c>
      <c r="AP7" s="39">
        <f t="shared" si="8"/>
        <v>0.83</v>
      </c>
      <c r="AQ7" s="17"/>
      <c r="AR7" s="41"/>
      <c r="AS7" s="39">
        <f t="shared" si="9"/>
        <v>0</v>
      </c>
      <c r="AT7" s="39">
        <f t="shared" si="10"/>
        <v>9.49</v>
      </c>
      <c r="AU7" s="39">
        <f t="shared" si="11"/>
        <v>26.37</v>
      </c>
      <c r="AV7" s="44">
        <f t="shared" si="12"/>
        <v>0.20880000000000001</v>
      </c>
      <c r="AW7" s="39">
        <f t="shared" si="13"/>
        <v>33.33</v>
      </c>
      <c r="AX7" s="39">
        <f t="shared" si="14"/>
        <v>35</v>
      </c>
      <c r="AY7" s="29">
        <v>69.989999999999995</v>
      </c>
      <c r="AZ7" s="41">
        <v>0.5</v>
      </c>
      <c r="BA7" s="36">
        <v>484</v>
      </c>
      <c r="BB7" s="47">
        <f t="shared" si="15"/>
        <v>16940</v>
      </c>
    </row>
    <row r="8" spans="1:54">
      <c r="BB8" s="48">
        <f>SUM(BB2:BB7)</f>
        <v>94480</v>
      </c>
    </row>
  </sheetData>
  <sheetProtection insertRows="0" deleteRows="0" sort="0"/>
  <protectedRanges>
    <protectedRange sqref="A2:J2 A3:F5 I3:J5 A8:J211 L2:BA2 L8:BA211 G3:H7 L3:O5 Q3:Y5 P3:P7 AA3:BA5 Z3:Z7" name="Range1"/>
    <protectedRange sqref="K2:K5 K8:K209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2025-09-30T08:00:13Z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D74453A726884766AC2DF0792F55EC6F_13</vt:lpwstr>
  </property>
  <property fmtid="{D5CDD505-2E9C-101B-9397-08002B2CF9AE}" pid="3" name="KSOProductBuildVer">
    <vt:lpwstr>1033-12.2.0.22549</vt:lpwstr>
  </property>
</Properties>
</file>