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7" i="1" l="1"/>
  <c r="BD7" i="1"/>
  <c r="AU7" i="1"/>
  <c r="AR7" i="1"/>
  <c r="AP7" i="1"/>
  <c r="AM7" i="1"/>
  <c r="AI7" i="1"/>
  <c r="AJ7" i="1" s="1"/>
  <c r="AD7" i="1"/>
  <c r="AE7" i="1" s="1"/>
  <c r="AG7" i="1" s="1"/>
  <c r="AK7" i="1" s="1"/>
  <c r="U7" i="1"/>
  <c r="BF6" i="1"/>
  <c r="BD6" i="1"/>
  <c r="AU6" i="1"/>
  <c r="AR6" i="1"/>
  <c r="AP6" i="1"/>
  <c r="AM6" i="1"/>
  <c r="AI6" i="1"/>
  <c r="AJ6" i="1" s="1"/>
  <c r="AD6" i="1"/>
  <c r="AE6" i="1" s="1"/>
  <c r="AG6" i="1" s="1"/>
  <c r="U6" i="1"/>
  <c r="BF5" i="1"/>
  <c r="BD5" i="1"/>
  <c r="AU5" i="1"/>
  <c r="AR5" i="1"/>
  <c r="AP5" i="1"/>
  <c r="AM5" i="1"/>
  <c r="AJ5" i="1"/>
  <c r="AI5" i="1"/>
  <c r="AD5" i="1"/>
  <c r="AE5" i="1" s="1"/>
  <c r="AG5" i="1" s="1"/>
  <c r="BF4" i="1"/>
  <c r="BD4" i="1"/>
  <c r="AU4" i="1"/>
  <c r="AR4" i="1"/>
  <c r="AP4" i="1"/>
  <c r="AM4" i="1"/>
  <c r="AI4" i="1"/>
  <c r="AJ4" i="1" s="1"/>
  <c r="AD4" i="1"/>
  <c r="AE4" i="1" s="1"/>
  <c r="AG4" i="1" s="1"/>
  <c r="U4" i="1"/>
  <c r="BF3" i="1"/>
  <c r="BD3" i="1"/>
  <c r="AU3" i="1"/>
  <c r="AR3" i="1"/>
  <c r="AP3" i="1"/>
  <c r="AM3" i="1"/>
  <c r="AI3" i="1"/>
  <c r="AJ3" i="1" s="1"/>
  <c r="AE3" i="1"/>
  <c r="AG3" i="1" s="1"/>
  <c r="AD3" i="1"/>
  <c r="U3" i="1"/>
  <c r="BF2" i="1"/>
  <c r="BD2" i="1"/>
  <c r="AU2" i="1"/>
  <c r="AR2" i="1"/>
  <c r="AP2" i="1"/>
  <c r="AM2" i="1"/>
  <c r="AI2" i="1"/>
  <c r="AJ2" i="1" s="1"/>
  <c r="AD2" i="1"/>
  <c r="AE2" i="1" s="1"/>
  <c r="AG2" i="1" s="1"/>
  <c r="AK6" i="1" l="1"/>
  <c r="AT6" i="1" s="1"/>
  <c r="AV6" i="1" s="1"/>
  <c r="AY7" i="1"/>
  <c r="AZ7" i="1" s="1"/>
  <c r="AK3" i="1"/>
  <c r="AT3" i="1" s="1"/>
  <c r="AV3" i="1" s="1"/>
  <c r="AK4" i="1"/>
  <c r="AW6" i="1"/>
  <c r="AX6" i="1" s="1"/>
  <c r="AY6" i="1"/>
  <c r="AZ6" i="1" s="1"/>
  <c r="AT7" i="1"/>
  <c r="AW7" i="1"/>
  <c r="AX7" i="1" s="1"/>
  <c r="AK2" i="1"/>
  <c r="AK5" i="1"/>
  <c r="AV7" i="1"/>
  <c r="AY3" i="1" l="1"/>
  <c r="AZ3" i="1" s="1"/>
  <c r="AW3" i="1"/>
  <c r="AX3" i="1" s="1"/>
  <c r="AT4" i="1"/>
  <c r="AV4" i="1" s="1"/>
  <c r="AW4" i="1"/>
  <c r="AX4" i="1" s="1"/>
  <c r="AY4" i="1"/>
  <c r="AZ4" i="1" s="1"/>
  <c r="AT2" i="1"/>
  <c r="AV2" i="1" s="1"/>
  <c r="AY2" i="1"/>
  <c r="AZ2" i="1" s="1"/>
  <c r="AW2" i="1"/>
  <c r="AX2" i="1" s="1"/>
  <c r="AY5" i="1"/>
  <c r="AZ5" i="1" s="1"/>
  <c r="AT5" i="1"/>
  <c r="AV5" i="1" s="1"/>
  <c r="AW5" i="1"/>
  <c r="AX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<sst xmlns="http://schemas.openxmlformats.org/spreadsheetml/2006/main" count="143" uniqueCount="93">
  <si>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</si>
  <si>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</si>
  <si>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</si>
  <si>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</si>
  <si>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</si>
  <si>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</si>
  <si>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</si>
  <si>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</si>
  <si>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</si>
  <si>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</si>
  <si>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</si>
  <si>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</si>
  <si>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</si>
  <si>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</si>
  <si>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</si>
  <si>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</si>
  <si>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</si>
  <si>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</si>
  <si>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</si>
  <si>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</si>
  <si>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</si>
  <si>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</si>
  <si>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</si>
  <si>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</si>
  <si>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</si>
  <si>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</si>
  <si>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</si>
  <si>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</si>
  <si>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</si>
  <si>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</si>
  <si>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</si>
  <si>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</si>
  <si>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</si>
  <si>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</si>
  <si>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</si>
  <si>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</si>
  <si>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</si>
  <si>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</si>
  <si>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</si>
  <si>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</si>
  <si>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</si>
  <si>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</si>
  <si>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</si>
  <si>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</si>
  <si>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</si>
  <si>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</si>
  <si>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</si>
  <si>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</si>
  <si>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</si>
  <si>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</si>
  <si>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</si>
  <si>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</si>
  <si>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</si>
  <si>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</si>
  <si>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</si>
  <si>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</si>
  <si>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</si>
  <si>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</si>
  <si>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 xml:space="preserve"> </t>
    <phoneticPr fontId="2" type="noConversion"/>
  </si>
  <si>
    <t>19AV5024P-A</t>
    <phoneticPr fontId="2" type="noConversion"/>
  </si>
  <si>
    <t>Madison Park Essentials</t>
  </si>
  <si>
    <t>COMFORTER (SET)</t>
  </si>
  <si>
    <t xml:space="preserve">Botanical Toss  </t>
    <phoneticPr fontId="2" type="noConversion"/>
  </si>
  <si>
    <t xml:space="preserve">100% Polyester Madison Park Essential Botanical Toss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</si>
  <si>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solid reverse, sham has overlap opennning at back, comforter with 200g/m2 poly fill. </t>
    </r>
    <phoneticPr fontId="2" type="noConversion"/>
  </si>
  <si>
    <t>100% Polyester printed</t>
    <phoneticPr fontId="2" type="noConversion"/>
  </si>
  <si>
    <t xml:space="preserve">Twin:
 66x90"/20x26+1"
</t>
  </si>
  <si>
    <t>Purple</t>
    <phoneticPr fontId="2" type="noConversion"/>
  </si>
  <si>
    <t>KL10-3813</t>
  </si>
  <si>
    <t>Piece</t>
  </si>
  <si>
    <t>Normal</t>
  </si>
  <si>
    <t>9404.40.9022</t>
  </si>
  <si>
    <t>Funding</t>
  </si>
  <si>
    <t xml:space="preserve">Botanical Toss 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</si>
  <si>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solid reverse, sham has overlap opennning at back, comforter with 200g/m2 poly fill. </t>
    </r>
    <phoneticPr fontId="2" type="noConversion"/>
  </si>
  <si>
    <t>100% Polyester printed</t>
    <phoneticPr fontId="2" type="noConversion"/>
  </si>
  <si>
    <t xml:space="preserve">Full/Queen:
 90x90"/20x26+1"(2)
</t>
  </si>
  <si>
    <t>Purple</t>
    <phoneticPr fontId="2" type="noConversion"/>
  </si>
  <si>
    <t>KL10-3814</t>
  </si>
  <si>
    <t xml:space="preserve">100% Polyester Madison Park Essential Botanical Toss Comforter Set </t>
    <phoneticPr fontId="2" type="noConversion"/>
  </si>
  <si>
    <t xml:space="preserve">King:
104x90"/20x36+1"(2)
</t>
  </si>
  <si>
    <t>KL10-3815</t>
  </si>
  <si>
    <t>19_C5035J1-D</t>
    <phoneticPr fontId="2" type="noConversion"/>
  </si>
  <si>
    <t>Distressed Damask</t>
    <phoneticPr fontId="2" type="noConversion"/>
  </si>
  <si>
    <t xml:space="preserve">100% Polyester Madison Park Essential Distressed Damask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</si>
  <si>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</si>
  <si>
    <t>Blue</t>
    <phoneticPr fontId="2" type="noConversion"/>
  </si>
  <si>
    <t>KL10-3816</t>
  </si>
  <si>
    <t>Distressed Damask</t>
    <phoneticPr fontId="2" type="noConversion"/>
  </si>
  <si>
    <t>KL10-3817</t>
  </si>
  <si>
    <t>19_C5035J1-D</t>
    <phoneticPr fontId="2" type="noConversion"/>
  </si>
  <si>
    <t>Blue</t>
    <phoneticPr fontId="2" type="noConversion"/>
  </si>
  <si>
    <t>KL10-3818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</si>
</sst>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0.0%"/>
    <numFmt numFmtId="183" formatCode="&quot;$&quot;#,##0.00_);[Red]\(&quot;$&quot;#,##0.00\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5" fillId="0" borderId="1" xfId="3" applyBorder="1" applyAlignment="1">
      <alignment horizontal="left" vertical="center" wrapText="1"/>
    </xf>
    <xf numFmtId="0" fontId="1" fillId="0" borderId="1" xfId="1" applyBorder="1" applyAlignment="1">
      <alignment wrapText="1"/>
    </xf>
    <xf numFmtId="0" fontId="0" fillId="0" borderId="1" xfId="0" applyBorder="1" applyAlignment="1">
      <alignment wrapText="1"/>
    </xf>
    <xf numFmtId="180" fontId="5" fillId="0" borderId="1" xfId="0" applyNumberFormat="1" applyFont="1" applyFill="1" applyBorder="1" applyAlignment="1">
      <alignment horizontal="center"/>
    </xf>
    <xf numFmtId="177" fontId="0" fillId="8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9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3" fontId="0" fillId="0" borderId="1" xfId="0" applyNumberFormat="1" applyBorder="1" applyAlignment="1">
      <alignment wrapText="1"/>
    </xf>
  </cellXfs>
  <cellStyles count="7">
    <cellStyle name="Currency 2" xfId="4"/>
    <cellStyle name="Normal 11" xfId="6"/>
    <cellStyle name="Normal 2" xfId="1"/>
    <cellStyle name="Normal 2 18 2" xfId="2"/>
    <cellStyle name="Normal_West End Quote Sheet for Fred Meyer20090804-Hellen 2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117592</xdr:colOff>
      <xdr:row>1</xdr:row>
      <xdr:rowOff>129352</xdr:rowOff>
    </xdr:from>
    <xdr:to>
      <xdr:col>1</xdr:col>
      <xdr:colOff>1490815</xdr:colOff>
      <xdr:row>1</xdr:row>
      <xdr:rowOff>1020134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4702FBF3-362E-EF78-24ED-8C928DFE8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7" y="1367602"/>
          <a:ext cx="1373223" cy="890782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</xdr:colOff>
      <xdr:row>4</xdr:row>
      <xdr:rowOff>70554</xdr:rowOff>
    </xdr:from>
    <xdr:to>
      <xdr:col>1</xdr:col>
      <xdr:colOff>1571651</xdr:colOff>
      <xdr:row>4</xdr:row>
      <xdr:rowOff>1067169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DFEA6193-C050-584F-EF25-AE831F9D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52" y="4623504"/>
          <a:ext cx="1536374" cy="9966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26%20MPE%203PC%20Comforter%20Mini%20Set%20Commitment%200919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sheet 091925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7"/>
  <sheetViews>
    <sheetView tabSelected="1" zoomScale="81" zoomScaleNormal="81" workbookViewId="0">
      <pane ySplit="1" topLeftCell="A2" activePane="bottomLeft" state="frozen"/>
      <selection pane="bottomLeft" activeCell="H5" sqref="H5"/>
    </sheetView>
  </sheetViews>
  <sheetFormatPr defaultColWidth="9.140625" defaultRowHeight="15" x14ac:dyDescent="0.25"/>
  <cols>
    <col min="1" max="1" width="10.140625" style="1" customWidth="1"/>
    <col min="2" max="2" width="24.140625" style="2" customWidth="1"/>
    <col min="3" max="3" width="21.7109375" style="2" customWidth="1"/>
    <col min="4" max="4" width="29.42578125" style="2" customWidth="1"/>
    <col min="5" max="5" width="12.7109375" style="2" customWidth="1"/>
    <col min="6" max="6" width="18.7109375" style="2" customWidth="1"/>
    <col min="7" max="7" width="20.85546875" style="2" customWidth="1"/>
    <col min="8" max="8" width="30" style="2" customWidth="1"/>
    <col min="9" max="9" width="19" style="2" customWidth="1"/>
    <col min="10" max="10" width="54.28515625" style="2" customWidth="1"/>
    <col min="11" max="11" width="25" style="3" customWidth="1"/>
    <col min="12" max="12" width="31.5703125" style="2" customWidth="1"/>
    <col min="13" max="13" width="8.85546875" style="2" customWidth="1"/>
    <col min="14" max="17" width="13.285156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1" style="6" customWidth="1"/>
    <col min="55" max="55" width="11.5703125" style="6" customWidth="1"/>
    <col min="56" max="56" width="12.140625" style="10" customWidth="1"/>
    <col min="57" max="57" width="12.140625" style="6" customWidth="1"/>
    <col min="58" max="58" width="14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87" customHeight="1" x14ac:dyDescent="0.25">
      <c r="A2" s="38">
        <v>1</v>
      </c>
      <c r="B2" s="39" t="s">
        <v>58</v>
      </c>
      <c r="C2" s="39" t="s">
        <v>59</v>
      </c>
      <c r="D2" s="40" t="s">
        <v>60</v>
      </c>
      <c r="E2" s="40"/>
      <c r="F2" s="40" t="s">
        <v>61</v>
      </c>
      <c r="G2" s="39" t="s">
        <v>62</v>
      </c>
      <c r="H2" s="39" t="s">
        <v>63</v>
      </c>
      <c r="I2" s="39"/>
      <c r="J2" s="41" t="s">
        <v>64</v>
      </c>
      <c r="K2" s="42" t="s">
        <v>65</v>
      </c>
      <c r="L2" s="41" t="s">
        <v>66</v>
      </c>
      <c r="M2" s="39" t="s">
        <v>67</v>
      </c>
      <c r="N2" s="43"/>
      <c r="O2" s="43"/>
      <c r="P2" s="44" t="s">
        <v>68</v>
      </c>
      <c r="Q2" s="43"/>
      <c r="R2" s="43" t="s">
        <v>69</v>
      </c>
      <c r="S2" s="43"/>
      <c r="T2" s="43"/>
      <c r="U2" s="45"/>
      <c r="V2" s="46">
        <v>5.8</v>
      </c>
      <c r="W2" s="12"/>
      <c r="X2" s="43" t="s">
        <v>70</v>
      </c>
      <c r="Y2" s="47">
        <v>46</v>
      </c>
      <c r="Z2" s="47">
        <v>45</v>
      </c>
      <c r="AA2" s="47">
        <v>33</v>
      </c>
      <c r="AB2" s="48">
        <v>5</v>
      </c>
      <c r="AC2" s="43">
        <v>2</v>
      </c>
      <c r="AD2" s="49">
        <f t="shared" ref="AD2:AD7" si="0">IF(Y2="","",Y2*Z2*AA2/1000000)</f>
        <v>6.8309999999999996E-2</v>
      </c>
      <c r="AE2" s="50">
        <f t="shared" ref="AE2:AE7" si="1">IF(AC2="","",65/AD2*AC2)</f>
        <v>1903.0888596105988</v>
      </c>
      <c r="AF2" s="43">
        <v>2400</v>
      </c>
      <c r="AG2" s="51">
        <f t="shared" ref="AG2:AG7" si="2">IF(ISERROR(AF2/AE2),"",AF2/AE2)</f>
        <v>1.2611076923076923</v>
      </c>
      <c r="AH2" s="43" t="s">
        <v>71</v>
      </c>
      <c r="AI2" s="52">
        <f>12.8%+30%</f>
        <v>0.42799999999999999</v>
      </c>
      <c r="AJ2" s="51">
        <f t="shared" ref="AJ2:AJ7" si="3">IF(ISERROR(V2*AI2),"",V2*AI2)</f>
        <v>2.4823999999999997</v>
      </c>
      <c r="AK2" s="51">
        <f t="shared" ref="AK2:AK7" si="4">IF(ISERROR(V2+AG2+AJ2),"",V2+AG2+AJ2)</f>
        <v>9.543507692307692</v>
      </c>
      <c r="AL2" s="53">
        <v>0.1</v>
      </c>
      <c r="AM2" s="51">
        <f t="shared" ref="AM2:AM7" si="5">IF(ISERROR(BA2*AL2),"",BA2*AL2)</f>
        <v>1.7160000000000002</v>
      </c>
      <c r="AN2" s="43" t="s">
        <v>72</v>
      </c>
      <c r="AO2" s="53">
        <v>4.2000000000000003E-2</v>
      </c>
      <c r="AP2" s="51">
        <f t="shared" ref="AP2:AP7" si="6">IF(ISERROR(BA2*AO2),"",BA2*AO2)</f>
        <v>0.72072000000000003</v>
      </c>
      <c r="AQ2" s="53">
        <v>0.06</v>
      </c>
      <c r="AR2" s="51">
        <f t="shared" ref="AR2:AR7" si="7">IF(ISERROR(BA2*AQ2),"",BA2*AQ2)</f>
        <v>1.0296000000000001</v>
      </c>
      <c r="AS2" s="12">
        <v>2.5</v>
      </c>
      <c r="AT2" s="51">
        <f t="shared" ref="AT2:AT7" si="8">IF(ISERROR(AK2+AM2+AP2),"",(AK2+AM2+AP2))</f>
        <v>11.980227692307693</v>
      </c>
      <c r="AU2" s="51">
        <f>IF(ISERROR(BA2*0.975),"",(BA2*0.975))</f>
        <v>16.730999999999998</v>
      </c>
      <c r="AV2" s="54">
        <f>IF(ISERROR((AU2-AT2)/AU2),"",(AU2-AT2)/AU2)</f>
        <v>0.28395029034082275</v>
      </c>
      <c r="AW2" s="51">
        <f>IF(ISERROR(AK2+AM2+AP2+AR2),"",(AK2+AM2+AP2+AR2))</f>
        <v>13.009827692307693</v>
      </c>
      <c r="AX2" s="55">
        <f t="shared" ref="AX2:AX7" si="9">IF(ISERROR((BA2-AW2)/BA2),"",(BA2-AW2)/BA2)</f>
        <v>0.24185153308230226</v>
      </c>
      <c r="AY2" s="51">
        <f>IF(ISERROR(AK2+AM2+AR2+AS2),"",(AK2+AM2+AR2+AS2))</f>
        <v>14.789107692307693</v>
      </c>
      <c r="AZ2" s="54">
        <f t="shared" ref="AZ2:AZ7" si="10">IF(ISERROR((BA2-AY2)/BA2),"",(BA2-AY2)/BA2)</f>
        <v>0.13816388739465657</v>
      </c>
      <c r="BA2" s="12">
        <v>17.16</v>
      </c>
      <c r="BB2" s="12"/>
      <c r="BC2" s="56">
        <v>39.99</v>
      </c>
      <c r="BD2" s="55">
        <f>IF(ISERROR((BC2-BA2)/BC2),"",(BC2-BA2)/BC2)</f>
        <v>0.5708927231807952</v>
      </c>
      <c r="BE2" s="11">
        <v>820</v>
      </c>
      <c r="BF2" s="51">
        <f t="shared" ref="BF2:BF7" si="11">IF(ISERROR(BA2*BE2),"",BA2*BE2)</f>
        <v>14071.2</v>
      </c>
      <c r="BH2" s="2"/>
      <c r="BI2" s="2"/>
    </row>
    <row r="3" spans="1:61" ht="87" customHeight="1" x14ac:dyDescent="0.25">
      <c r="A3" s="38">
        <v>2</v>
      </c>
      <c r="B3" s="43"/>
      <c r="C3" s="39" t="s">
        <v>59</v>
      </c>
      <c r="D3" s="40" t="s">
        <v>60</v>
      </c>
      <c r="E3" s="40"/>
      <c r="F3" s="40" t="s">
        <v>61</v>
      </c>
      <c r="G3" s="39" t="s">
        <v>73</v>
      </c>
      <c r="H3" s="39" t="s">
        <v>63</v>
      </c>
      <c r="I3" s="39"/>
      <c r="J3" s="41" t="s">
        <v>74</v>
      </c>
      <c r="K3" s="42" t="s">
        <v>75</v>
      </c>
      <c r="L3" s="41" t="s">
        <v>76</v>
      </c>
      <c r="M3" s="39" t="s">
        <v>77</v>
      </c>
      <c r="N3" s="43"/>
      <c r="O3" s="43"/>
      <c r="P3" s="44" t="s">
        <v>78</v>
      </c>
      <c r="Q3" s="43"/>
      <c r="R3" s="43" t="s">
        <v>69</v>
      </c>
      <c r="S3" s="43"/>
      <c r="T3" s="43"/>
      <c r="U3" s="45" t="str">
        <f t="shared" ref="U3:U4" si="12">IF(ISERROR(S3/T3),"",S3/T3)</f>
        <v/>
      </c>
      <c r="V3" s="46">
        <v>7.3</v>
      </c>
      <c r="W3" s="12"/>
      <c r="X3" s="43" t="s">
        <v>70</v>
      </c>
      <c r="Y3" s="47">
        <v>46</v>
      </c>
      <c r="Z3" s="47">
        <v>45</v>
      </c>
      <c r="AA3" s="47">
        <v>38</v>
      </c>
      <c r="AB3" s="48">
        <v>5</v>
      </c>
      <c r="AC3" s="43">
        <v>2</v>
      </c>
      <c r="AD3" s="49">
        <f t="shared" si="0"/>
        <v>7.8659999999999994E-2</v>
      </c>
      <c r="AE3" s="50">
        <f t="shared" si="1"/>
        <v>1652.6824307144675</v>
      </c>
      <c r="AF3" s="43">
        <v>2400</v>
      </c>
      <c r="AG3" s="51">
        <f t="shared" si="2"/>
        <v>1.4521846153846152</v>
      </c>
      <c r="AH3" s="43" t="s">
        <v>71</v>
      </c>
      <c r="AI3" s="52">
        <f t="shared" ref="AI3:AI4" si="13">12.8%+30%</f>
        <v>0.42799999999999999</v>
      </c>
      <c r="AJ3" s="51">
        <f t="shared" si="3"/>
        <v>3.1244000000000001</v>
      </c>
      <c r="AK3" s="51">
        <f t="shared" si="4"/>
        <v>11.876584615384614</v>
      </c>
      <c r="AL3" s="53">
        <v>0.1</v>
      </c>
      <c r="AM3" s="51">
        <f t="shared" si="5"/>
        <v>1.883</v>
      </c>
      <c r="AN3" s="43" t="s">
        <v>72</v>
      </c>
      <c r="AO3" s="53">
        <v>4.2000000000000003E-2</v>
      </c>
      <c r="AP3" s="51">
        <f t="shared" si="6"/>
        <v>0.79086000000000001</v>
      </c>
      <c r="AQ3" s="53">
        <v>0.06</v>
      </c>
      <c r="AR3" s="51">
        <f t="shared" si="7"/>
        <v>1.1297999999999999</v>
      </c>
      <c r="AS3" s="12">
        <v>2.5</v>
      </c>
      <c r="AT3" s="51">
        <f t="shared" si="8"/>
        <v>14.550444615384615</v>
      </c>
      <c r="AU3" s="51">
        <f t="shared" ref="AU3:AU4" si="14">IF(ISERROR(BA3*0.975),"",(BA3*0.975))</f>
        <v>18.359249999999999</v>
      </c>
      <c r="AV3" s="54">
        <f t="shared" ref="AV3:AV4" si="15">IF(ISERROR((AU3-AT3)/AU3),"",(AU3-AT3)/AU3)</f>
        <v>0.20745974833478409</v>
      </c>
      <c r="AW3" s="51">
        <f t="shared" ref="AW3:AW4" si="16">IF(ISERROR(AK3+AM3+AP3+AR3),"",(AK3+AM3+AP3+AR3))</f>
        <v>15.680244615384614</v>
      </c>
      <c r="AX3" s="55">
        <f t="shared" si="9"/>
        <v>0.16727325462641446</v>
      </c>
      <c r="AY3" s="51">
        <f t="shared" ref="AY3" si="17">IF(ISERROR(AK3+AM3+AR3+AS3),"",(AK3+AM3+AR3+AS3))</f>
        <v>17.389384615384614</v>
      </c>
      <c r="AZ3" s="54">
        <f t="shared" si="10"/>
        <v>7.6506393235017761E-2</v>
      </c>
      <c r="BA3" s="12">
        <v>18.829999999999998</v>
      </c>
      <c r="BB3" s="12"/>
      <c r="BC3" s="56">
        <v>49.99</v>
      </c>
      <c r="BD3" s="55">
        <f t="shared" ref="BD3:BD4" si="18">IF(ISERROR((BC3-BA3)/BC3),"",(BC3-BA3)/BC3)</f>
        <v>0.62332466493298666</v>
      </c>
      <c r="BE3" s="11">
        <v>2000</v>
      </c>
      <c r="BF3" s="51">
        <f t="shared" si="11"/>
        <v>37660</v>
      </c>
      <c r="BH3" s="2"/>
      <c r="BI3" s="2"/>
    </row>
    <row r="4" spans="1:61" ht="87" customHeight="1" x14ac:dyDescent="0.25">
      <c r="A4" s="38">
        <v>3</v>
      </c>
      <c r="B4" s="43"/>
      <c r="C4" s="39" t="s">
        <v>59</v>
      </c>
      <c r="D4" s="40" t="s">
        <v>60</v>
      </c>
      <c r="E4" s="40"/>
      <c r="F4" s="40" t="s">
        <v>61</v>
      </c>
      <c r="G4" s="39" t="s">
        <v>73</v>
      </c>
      <c r="H4" s="39" t="s">
        <v>79</v>
      </c>
      <c r="I4" s="39"/>
      <c r="J4" s="41" t="s">
        <v>64</v>
      </c>
      <c r="K4" s="42" t="s">
        <v>75</v>
      </c>
      <c r="L4" s="41" t="s">
        <v>80</v>
      </c>
      <c r="M4" s="39" t="s">
        <v>67</v>
      </c>
      <c r="N4" s="43"/>
      <c r="O4" s="43"/>
      <c r="P4" s="44" t="s">
        <v>81</v>
      </c>
      <c r="Q4" s="43"/>
      <c r="R4" s="43" t="s">
        <v>69</v>
      </c>
      <c r="S4" s="43"/>
      <c r="T4" s="43"/>
      <c r="U4" s="45" t="str">
        <f t="shared" si="12"/>
        <v/>
      </c>
      <c r="V4" s="46">
        <v>8.15</v>
      </c>
      <c r="W4" s="12"/>
      <c r="X4" s="43" t="s">
        <v>70</v>
      </c>
      <c r="Y4" s="47">
        <v>46</v>
      </c>
      <c r="Z4" s="47">
        <v>45</v>
      </c>
      <c r="AA4" s="47">
        <v>42</v>
      </c>
      <c r="AB4" s="48">
        <v>5</v>
      </c>
      <c r="AC4" s="43">
        <v>2</v>
      </c>
      <c r="AD4" s="49">
        <f t="shared" si="0"/>
        <v>8.6940000000000003E-2</v>
      </c>
      <c r="AE4" s="50">
        <f t="shared" si="1"/>
        <v>1495.2841039797561</v>
      </c>
      <c r="AF4" s="43">
        <v>2400</v>
      </c>
      <c r="AG4" s="51">
        <f t="shared" si="2"/>
        <v>1.605046153846154</v>
      </c>
      <c r="AH4" s="43" t="s">
        <v>71</v>
      </c>
      <c r="AI4" s="52">
        <f t="shared" si="13"/>
        <v>0.42799999999999999</v>
      </c>
      <c r="AJ4" s="51">
        <f t="shared" si="3"/>
        <v>3.4882</v>
      </c>
      <c r="AK4" s="51">
        <f t="shared" si="4"/>
        <v>13.243246153846155</v>
      </c>
      <c r="AL4" s="53">
        <v>0.1</v>
      </c>
      <c r="AM4" s="51">
        <f t="shared" si="5"/>
        <v>2.0530000000000004</v>
      </c>
      <c r="AN4" s="43" t="s">
        <v>72</v>
      </c>
      <c r="AO4" s="53">
        <v>4.2000000000000003E-2</v>
      </c>
      <c r="AP4" s="51">
        <f t="shared" si="6"/>
        <v>0.86226000000000014</v>
      </c>
      <c r="AQ4" s="53">
        <v>0.06</v>
      </c>
      <c r="AR4" s="51">
        <f t="shared" si="7"/>
        <v>1.2318</v>
      </c>
      <c r="AS4" s="12">
        <v>2.5</v>
      </c>
      <c r="AT4" s="51">
        <f t="shared" si="8"/>
        <v>16.158506153846155</v>
      </c>
      <c r="AU4" s="51">
        <f t="shared" si="14"/>
        <v>20.016750000000002</v>
      </c>
      <c r="AV4" s="54">
        <f t="shared" si="15"/>
        <v>0.1927507635432249</v>
      </c>
      <c r="AW4" s="51">
        <f t="shared" si="16"/>
        <v>17.390306153846154</v>
      </c>
      <c r="AX4" s="55">
        <f t="shared" si="9"/>
        <v>0.15293199445464425</v>
      </c>
      <c r="AY4" s="51">
        <f>IF(ISERROR(AK4+AM4+AR4+AS4),"",(AK4+AM4+AR4+AS4))</f>
        <v>19.028046153846155</v>
      </c>
      <c r="AZ4" s="54">
        <f t="shared" si="10"/>
        <v>7.3158979354790349E-2</v>
      </c>
      <c r="BA4" s="12">
        <v>20.53</v>
      </c>
      <c r="BB4" s="12"/>
      <c r="BC4" s="56">
        <v>59.99</v>
      </c>
      <c r="BD4" s="55">
        <f t="shared" si="18"/>
        <v>0.65777629604934151</v>
      </c>
      <c r="BE4" s="11">
        <v>1124</v>
      </c>
      <c r="BF4" s="51">
        <f t="shared" si="11"/>
        <v>23075.72</v>
      </c>
      <c r="BH4" s="2"/>
      <c r="BI4" s="2"/>
    </row>
    <row r="5" spans="1:61" ht="87" customHeight="1" x14ac:dyDescent="0.25">
      <c r="A5" s="38">
        <v>4</v>
      </c>
      <c r="B5" s="43"/>
      <c r="C5" s="39" t="s">
        <v>82</v>
      </c>
      <c r="D5" s="40" t="s">
        <v>60</v>
      </c>
      <c r="E5" s="40"/>
      <c r="F5" s="40" t="s">
        <v>61</v>
      </c>
      <c r="G5" s="39" t="s">
        <v>83</v>
      </c>
      <c r="H5" s="39" t="s">
        <v>84</v>
      </c>
      <c r="I5" s="39"/>
      <c r="J5" s="41" t="s">
        <v>85</v>
      </c>
      <c r="K5" s="42" t="s">
        <v>65</v>
      </c>
      <c r="L5" s="41" t="s">
        <v>66</v>
      </c>
      <c r="M5" s="39" t="s">
        <v>86</v>
      </c>
      <c r="N5" s="43"/>
      <c r="O5" s="43"/>
      <c r="P5" s="44" t="s">
        <v>87</v>
      </c>
      <c r="Q5" s="43"/>
      <c r="R5" s="43" t="s">
        <v>69</v>
      </c>
      <c r="S5" s="43"/>
      <c r="T5" s="43"/>
      <c r="U5" s="45"/>
      <c r="V5" s="46">
        <v>5.8</v>
      </c>
      <c r="W5" s="12"/>
      <c r="X5" s="43" t="s">
        <v>70</v>
      </c>
      <c r="Y5" s="47">
        <v>46</v>
      </c>
      <c r="Z5" s="47">
        <v>45</v>
      </c>
      <c r="AA5" s="47">
        <v>33</v>
      </c>
      <c r="AB5" s="48">
        <v>5</v>
      </c>
      <c r="AC5" s="43">
        <v>2</v>
      </c>
      <c r="AD5" s="49">
        <f t="shared" si="0"/>
        <v>6.8309999999999996E-2</v>
      </c>
      <c r="AE5" s="50">
        <f t="shared" si="1"/>
        <v>1903.0888596105988</v>
      </c>
      <c r="AF5" s="43">
        <v>2400</v>
      </c>
      <c r="AG5" s="51">
        <f t="shared" si="2"/>
        <v>1.2611076923076923</v>
      </c>
      <c r="AH5" s="43" t="s">
        <v>71</v>
      </c>
      <c r="AI5" s="52">
        <f>12.8%+30%</f>
        <v>0.42799999999999999</v>
      </c>
      <c r="AJ5" s="51">
        <f t="shared" si="3"/>
        <v>2.4823999999999997</v>
      </c>
      <c r="AK5" s="51">
        <f t="shared" si="4"/>
        <v>9.543507692307692</v>
      </c>
      <c r="AL5" s="53">
        <v>0.1</v>
      </c>
      <c r="AM5" s="51">
        <f t="shared" si="5"/>
        <v>1.7160000000000002</v>
      </c>
      <c r="AN5" s="43" t="s">
        <v>72</v>
      </c>
      <c r="AO5" s="53">
        <v>4.2000000000000003E-2</v>
      </c>
      <c r="AP5" s="51">
        <f t="shared" si="6"/>
        <v>0.72072000000000003</v>
      </c>
      <c r="AQ5" s="53">
        <v>0.06</v>
      </c>
      <c r="AR5" s="51">
        <f t="shared" si="7"/>
        <v>1.0296000000000001</v>
      </c>
      <c r="AS5" s="12">
        <v>2.5</v>
      </c>
      <c r="AT5" s="51">
        <f t="shared" si="8"/>
        <v>11.980227692307693</v>
      </c>
      <c r="AU5" s="51">
        <f>IF(ISERROR(BA5*0.975),"",(BA5*0.975))</f>
        <v>16.730999999999998</v>
      </c>
      <c r="AV5" s="54">
        <f>IF(ISERROR((AU5-AT5)/AU5),"",(AU5-AT5)/AU5)</f>
        <v>0.28395029034082275</v>
      </c>
      <c r="AW5" s="51">
        <f>IF(ISERROR(AK5+AM5+AP5+AR5),"",(AK5+AM5+AP5+AR5))</f>
        <v>13.009827692307693</v>
      </c>
      <c r="AX5" s="55">
        <f t="shared" si="9"/>
        <v>0.24185153308230226</v>
      </c>
      <c r="AY5" s="51">
        <f>IF(ISERROR(AK5+AM5+AR5+AS5),"",(AK5+AM5+AR5+AS5))</f>
        <v>14.789107692307693</v>
      </c>
      <c r="AZ5" s="54">
        <f t="shared" si="10"/>
        <v>0.13816388739465657</v>
      </c>
      <c r="BA5" s="12">
        <v>17.16</v>
      </c>
      <c r="BB5" s="12"/>
      <c r="BC5" s="56">
        <v>39.99</v>
      </c>
      <c r="BD5" s="55">
        <f>IF(ISERROR((BC5-BA5)/BC5),"",(BC5-BA5)/BC5)</f>
        <v>0.5708927231807952</v>
      </c>
      <c r="BE5" s="11">
        <v>820</v>
      </c>
      <c r="BF5" s="51">
        <f t="shared" si="11"/>
        <v>14071.2</v>
      </c>
      <c r="BH5" s="2"/>
      <c r="BI5" s="2"/>
    </row>
    <row r="6" spans="1:61" ht="87" customHeight="1" x14ac:dyDescent="0.25">
      <c r="A6" s="38">
        <v>5</v>
      </c>
      <c r="B6" s="43"/>
      <c r="C6" s="39" t="s">
        <v>82</v>
      </c>
      <c r="D6" s="40" t="s">
        <v>60</v>
      </c>
      <c r="E6" s="40"/>
      <c r="F6" s="40" t="s">
        <v>61</v>
      </c>
      <c r="G6" s="39" t="s">
        <v>88</v>
      </c>
      <c r="H6" s="39" t="s">
        <v>84</v>
      </c>
      <c r="I6" s="39"/>
      <c r="J6" s="41" t="s">
        <v>85</v>
      </c>
      <c r="K6" s="42" t="s">
        <v>75</v>
      </c>
      <c r="L6" s="41" t="s">
        <v>76</v>
      </c>
      <c r="M6" s="39" t="s">
        <v>86</v>
      </c>
      <c r="N6" s="43"/>
      <c r="O6" s="43"/>
      <c r="P6" s="44" t="s">
        <v>89</v>
      </c>
      <c r="Q6" s="43"/>
      <c r="R6" s="43" t="s">
        <v>69</v>
      </c>
      <c r="S6" s="43"/>
      <c r="T6" s="43"/>
      <c r="U6" s="45" t="str">
        <f t="shared" ref="U6:U7" si="19">IF(ISERROR(S6/T6),"",S6/T6)</f>
        <v/>
      </c>
      <c r="V6" s="46">
        <v>7.3</v>
      </c>
      <c r="W6" s="12"/>
      <c r="X6" s="43" t="s">
        <v>70</v>
      </c>
      <c r="Y6" s="47">
        <v>46</v>
      </c>
      <c r="Z6" s="47">
        <v>45</v>
      </c>
      <c r="AA6" s="47">
        <v>38</v>
      </c>
      <c r="AB6" s="48">
        <v>5</v>
      </c>
      <c r="AC6" s="43">
        <v>2</v>
      </c>
      <c r="AD6" s="49">
        <f t="shared" si="0"/>
        <v>7.8659999999999994E-2</v>
      </c>
      <c r="AE6" s="50">
        <f t="shared" si="1"/>
        <v>1652.6824307144675</v>
      </c>
      <c r="AF6" s="43">
        <v>2400</v>
      </c>
      <c r="AG6" s="51">
        <f t="shared" si="2"/>
        <v>1.4521846153846152</v>
      </c>
      <c r="AH6" s="43" t="s">
        <v>71</v>
      </c>
      <c r="AI6" s="52">
        <f t="shared" ref="AI6:AI7" si="20">12.8%+30%</f>
        <v>0.42799999999999999</v>
      </c>
      <c r="AJ6" s="51">
        <f t="shared" si="3"/>
        <v>3.1244000000000001</v>
      </c>
      <c r="AK6" s="51">
        <f t="shared" si="4"/>
        <v>11.876584615384614</v>
      </c>
      <c r="AL6" s="53">
        <v>0.1</v>
      </c>
      <c r="AM6" s="51">
        <f t="shared" si="5"/>
        <v>1.883</v>
      </c>
      <c r="AN6" s="43" t="s">
        <v>72</v>
      </c>
      <c r="AO6" s="53">
        <v>4.2000000000000003E-2</v>
      </c>
      <c r="AP6" s="51">
        <f t="shared" si="6"/>
        <v>0.79086000000000001</v>
      </c>
      <c r="AQ6" s="53">
        <v>0.06</v>
      </c>
      <c r="AR6" s="51">
        <f t="shared" si="7"/>
        <v>1.1297999999999999</v>
      </c>
      <c r="AS6" s="12">
        <v>2.5</v>
      </c>
      <c r="AT6" s="51">
        <f t="shared" si="8"/>
        <v>14.550444615384615</v>
      </c>
      <c r="AU6" s="51">
        <f t="shared" ref="AU6:AU7" si="21">IF(ISERROR(BA6*0.975),"",(BA6*0.975))</f>
        <v>18.359249999999999</v>
      </c>
      <c r="AV6" s="54">
        <f t="shared" ref="AV6:AV7" si="22">IF(ISERROR((AU6-AT6)/AU6),"",(AU6-AT6)/AU6)</f>
        <v>0.20745974833478409</v>
      </c>
      <c r="AW6" s="51">
        <f t="shared" ref="AW6:AW7" si="23">IF(ISERROR(AK6+AM6+AP6+AR6),"",(AK6+AM6+AP6+AR6))</f>
        <v>15.680244615384614</v>
      </c>
      <c r="AX6" s="55">
        <f t="shared" si="9"/>
        <v>0.16727325462641446</v>
      </c>
      <c r="AY6" s="51">
        <f t="shared" ref="AY6" si="24">IF(ISERROR(AK6+AM6+AR6+AS6),"",(AK6+AM6+AR6+AS6))</f>
        <v>17.389384615384614</v>
      </c>
      <c r="AZ6" s="54">
        <f t="shared" si="10"/>
        <v>7.6506393235017761E-2</v>
      </c>
      <c r="BA6" s="12">
        <v>18.829999999999998</v>
      </c>
      <c r="BB6" s="12"/>
      <c r="BC6" s="56">
        <v>49.99</v>
      </c>
      <c r="BD6" s="55">
        <f t="shared" ref="BD6:BD7" si="25">IF(ISERROR((BC6-BA6)/BC6),"",(BC6-BA6)/BC6)</f>
        <v>0.62332466493298666</v>
      </c>
      <c r="BE6" s="11">
        <v>1920</v>
      </c>
      <c r="BF6" s="51">
        <f t="shared" si="11"/>
        <v>36153.599999999999</v>
      </c>
      <c r="BH6" s="2"/>
      <c r="BI6" s="2"/>
    </row>
    <row r="7" spans="1:61" ht="87" customHeight="1" x14ac:dyDescent="0.25">
      <c r="A7" s="38">
        <v>6</v>
      </c>
      <c r="B7" s="43"/>
      <c r="C7" s="39" t="s">
        <v>90</v>
      </c>
      <c r="D7" s="40" t="s">
        <v>60</v>
      </c>
      <c r="E7" s="40"/>
      <c r="F7" s="40" t="s">
        <v>61</v>
      </c>
      <c r="G7" s="39" t="s">
        <v>88</v>
      </c>
      <c r="H7" s="39" t="s">
        <v>84</v>
      </c>
      <c r="I7" s="39"/>
      <c r="J7" s="41" t="s">
        <v>85</v>
      </c>
      <c r="K7" s="42" t="s">
        <v>65</v>
      </c>
      <c r="L7" s="41" t="s">
        <v>80</v>
      </c>
      <c r="M7" s="39" t="s">
        <v>91</v>
      </c>
      <c r="N7" s="43"/>
      <c r="O7" s="43"/>
      <c r="P7" s="44" t="s">
        <v>92</v>
      </c>
      <c r="Q7" s="43"/>
      <c r="R7" s="43" t="s">
        <v>69</v>
      </c>
      <c r="S7" s="43"/>
      <c r="T7" s="43"/>
      <c r="U7" s="45" t="str">
        <f t="shared" si="19"/>
        <v/>
      </c>
      <c r="V7" s="46">
        <v>8.15</v>
      </c>
      <c r="W7" s="12"/>
      <c r="X7" s="43" t="s">
        <v>70</v>
      </c>
      <c r="Y7" s="47">
        <v>46</v>
      </c>
      <c r="Z7" s="47">
        <v>45</v>
      </c>
      <c r="AA7" s="47">
        <v>42</v>
      </c>
      <c r="AB7" s="48">
        <v>5</v>
      </c>
      <c r="AC7" s="43">
        <v>2</v>
      </c>
      <c r="AD7" s="49">
        <f t="shared" si="0"/>
        <v>8.6940000000000003E-2</v>
      </c>
      <c r="AE7" s="50">
        <f t="shared" si="1"/>
        <v>1495.2841039797561</v>
      </c>
      <c r="AF7" s="43">
        <v>2400</v>
      </c>
      <c r="AG7" s="51">
        <f t="shared" si="2"/>
        <v>1.605046153846154</v>
      </c>
      <c r="AH7" s="43" t="s">
        <v>71</v>
      </c>
      <c r="AI7" s="52">
        <f t="shared" si="20"/>
        <v>0.42799999999999999</v>
      </c>
      <c r="AJ7" s="51">
        <f t="shared" si="3"/>
        <v>3.4882</v>
      </c>
      <c r="AK7" s="51">
        <f t="shared" si="4"/>
        <v>13.243246153846155</v>
      </c>
      <c r="AL7" s="53">
        <v>0.1</v>
      </c>
      <c r="AM7" s="51">
        <f t="shared" si="5"/>
        <v>2.0530000000000004</v>
      </c>
      <c r="AN7" s="43" t="s">
        <v>72</v>
      </c>
      <c r="AO7" s="53">
        <v>4.2000000000000003E-2</v>
      </c>
      <c r="AP7" s="51">
        <f t="shared" si="6"/>
        <v>0.86226000000000014</v>
      </c>
      <c r="AQ7" s="53">
        <v>0.06</v>
      </c>
      <c r="AR7" s="51">
        <f t="shared" si="7"/>
        <v>1.2318</v>
      </c>
      <c r="AS7" s="12">
        <v>2.5</v>
      </c>
      <c r="AT7" s="51">
        <f t="shared" si="8"/>
        <v>16.158506153846155</v>
      </c>
      <c r="AU7" s="51">
        <f t="shared" si="21"/>
        <v>20.016750000000002</v>
      </c>
      <c r="AV7" s="54">
        <f t="shared" si="22"/>
        <v>0.1927507635432249</v>
      </c>
      <c r="AW7" s="51">
        <f t="shared" si="23"/>
        <v>17.390306153846154</v>
      </c>
      <c r="AX7" s="55">
        <f t="shared" si="9"/>
        <v>0.15293199445464425</v>
      </c>
      <c r="AY7" s="51">
        <f>IF(ISERROR(AK7+AM7+AR7+AS7),"",(AK7+AM7+AR7+AS7))</f>
        <v>19.028046153846155</v>
      </c>
      <c r="AZ7" s="54">
        <f t="shared" si="10"/>
        <v>7.3158979354790349E-2</v>
      </c>
      <c r="BA7" s="12">
        <v>20.53</v>
      </c>
      <c r="BB7" s="12"/>
      <c r="BC7" s="56">
        <v>59.99</v>
      </c>
      <c r="BD7" s="55">
        <f t="shared" si="25"/>
        <v>0.65777629604934151</v>
      </c>
      <c r="BE7" s="11">
        <v>1140</v>
      </c>
      <c r="BF7" s="51">
        <f t="shared" si="11"/>
        <v>23404.2</v>
      </c>
      <c r="BH7" s="2"/>
      <c r="BI7" s="2"/>
    </row>
  </sheetData>
  <sheetProtection insertRows="0" deleteRows="0" sort="0"/>
  <protectedRanges>
    <protectedRange sqref="W2:X7 A2:G7 AS1 AW1:AZ1 AB2:AR7 BC2:BE246 L8:N246 Q2:T7 A8:J246 AT2:AZ7 P8:BA246 M2:N7" name="Range1"/>
    <protectedRange sqref="K2:K250" name="Range1_1"/>
    <protectedRange sqref="O2:O245" name="Range1_2"/>
    <protectedRange sqref="BB2:BB245" name="Range1_3"/>
    <protectedRange sqref="H2:I7" name="Range1_4"/>
    <protectedRange sqref="J2:J4" name="Range1_5"/>
    <protectedRange sqref="J5:J7" name="Range1_6"/>
    <protectedRange sqref="L2:L4" name="Range1_7"/>
    <protectedRange sqref="L5:L7" name="Range1_8"/>
    <protectedRange sqref="U2:U4" name="Range1_11"/>
    <protectedRange sqref="U5:U7" name="Range1_12"/>
    <protectedRange sqref="V2:V4" name="Range1_13"/>
    <protectedRange sqref="V5:V7" name="Range1_14"/>
    <protectedRange sqref="Y2:AA4" name="Range1_15"/>
    <protectedRange sqref="Y5:AA7" name="Range1_16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[5]ValueSelect!#REF!</xm:f>
          </x14:formula1>
          <xm:sqref>F2:F7</xm:sqref>
        </x14:dataValidation>
        <x14:dataValidation type="list" allowBlank="1" showInputMessage="1" showErrorMessage="1">
          <x14:formula1>
            <xm:f>[5]ValueSelect!#REF!</xm:f>
          </x14:formula1>
          <xm:sqref>E2:E7</xm:sqref>
        </x14:dataValidation>
        <x14:dataValidation type="list" allowBlank="1" showInputMessage="1" showErrorMessage="1">
          <x14:formula1>
            <xm:f>[5]Data!#REF!</xm:f>
          </x14:formula1>
          <xm:sqref>R2:R7</xm:sqref>
        </x14:dataValidation>
        <x14:dataValidation type="list" allowBlank="1" showInputMessage="1" showErrorMessage="1">
          <x14:formula1>
            <xm:f>[5]Data!#REF!</xm:f>
          </x14:formula1>
          <xm:sqref>X2:X7</xm:sqref>
        </x14:dataValidation>
        <x14:dataValidation type="list" allowBlank="1" showInputMessage="1" showErrorMessage="1">
          <x14:formula1>
            <xm:f>[5]ValueSelect!#REF!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2025-09-19T07:20:57Z</dcterms:created>
  <dcterms:modified xsi:type="dcterms:W3CDTF">2025-09-19T07:30:43Z</dcterms:modified>
</cp:coreProperties>
</file>