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24280E9-2433-4BFD-9892-6946A2BA3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7" i="5" l="1"/>
  <c r="BM7" i="5"/>
  <c r="BI7" i="5"/>
  <c r="AY7" i="5"/>
  <c r="AV7" i="5"/>
  <c r="AS7" i="5"/>
  <c r="AQ7" i="5"/>
  <c r="AO7" i="5"/>
  <c r="AK7" i="5"/>
  <c r="AL7" i="5" s="1"/>
  <c r="AB7" i="5"/>
  <c r="AE7" i="5" s="1"/>
  <c r="AG7" i="5" s="1"/>
  <c r="AI7" i="5" s="1"/>
  <c r="AA7" i="5"/>
  <c r="Z7" i="5"/>
  <c r="BO7" i="5" l="1"/>
  <c r="BC7" i="5"/>
  <c r="BD7" i="5" s="1"/>
  <c r="BN7" i="5"/>
  <c r="BE7" i="5"/>
  <c r="BG7" i="5"/>
  <c r="BJ7" i="5" s="1"/>
  <c r="AM7" i="5"/>
  <c r="BY2" i="5"/>
  <c r="BM6" i="5"/>
  <c r="BO6" i="5" s="1"/>
  <c r="BI6" i="5"/>
  <c r="BB6" i="5"/>
  <c r="AY6" i="5"/>
  <c r="AV6" i="5"/>
  <c r="AS6" i="5"/>
  <c r="AQ6" i="5"/>
  <c r="AO6" i="5"/>
  <c r="AK6" i="5"/>
  <c r="AL6" i="5" s="1"/>
  <c r="AB6" i="5"/>
  <c r="AA6" i="5"/>
  <c r="Z6" i="5"/>
  <c r="BM5" i="5"/>
  <c r="BO5" i="5" s="1"/>
  <c r="BI5" i="5"/>
  <c r="BB5" i="5"/>
  <c r="AY5" i="5"/>
  <c r="AV5" i="5"/>
  <c r="AS5" i="5"/>
  <c r="AQ5" i="5"/>
  <c r="AO5" i="5"/>
  <c r="AK5" i="5"/>
  <c r="AL5" i="5" s="1"/>
  <c r="AB5" i="5"/>
  <c r="AA5" i="5"/>
  <c r="Z5" i="5"/>
  <c r="BM4" i="5"/>
  <c r="BO4" i="5" s="1"/>
  <c r="BI4" i="5"/>
  <c r="BB4" i="5"/>
  <c r="AY4" i="5"/>
  <c r="AV4" i="5"/>
  <c r="AS4" i="5"/>
  <c r="AQ4" i="5"/>
  <c r="AO4" i="5"/>
  <c r="AK4" i="5"/>
  <c r="AL4" i="5" s="1"/>
  <c r="AB4" i="5"/>
  <c r="AA4" i="5"/>
  <c r="Z4" i="5"/>
  <c r="BM3" i="5"/>
  <c r="BO3" i="5" s="1"/>
  <c r="BI3" i="5"/>
  <c r="BB3" i="5"/>
  <c r="AY3" i="5"/>
  <c r="AV3" i="5"/>
  <c r="AS3" i="5"/>
  <c r="AQ3" i="5"/>
  <c r="AO3" i="5"/>
  <c r="AK3" i="5"/>
  <c r="AL3" i="5" s="1"/>
  <c r="AB3" i="5"/>
  <c r="AA3" i="5"/>
  <c r="Z3" i="5"/>
  <c r="AK2" i="5"/>
  <c r="AL2" i="5" s="1"/>
  <c r="AB2" i="5"/>
  <c r="AA2" i="5"/>
  <c r="Z2" i="5"/>
  <c r="BB2" i="5"/>
  <c r="AY2" i="5"/>
  <c r="AS2" i="5"/>
  <c r="AQ2" i="5"/>
  <c r="BI2" i="5"/>
  <c r="AE4" i="5" l="1"/>
  <c r="AG4" i="5" s="1"/>
  <c r="AI4" i="5" s="1"/>
  <c r="AE6" i="5"/>
  <c r="AG6" i="5" s="1"/>
  <c r="AI6" i="5" s="1"/>
  <c r="BC3" i="5"/>
  <c r="BD3" i="5" s="1"/>
  <c r="BN3" i="5" s="1"/>
  <c r="BC4" i="5"/>
  <c r="BD4" i="5" s="1"/>
  <c r="BN4" i="5" s="1"/>
  <c r="AE5" i="5"/>
  <c r="AG5" i="5" s="1"/>
  <c r="AI5" i="5" s="1"/>
  <c r="AM5" i="5" s="1"/>
  <c r="BC5" i="5"/>
  <c r="BD5" i="5" s="1"/>
  <c r="BN5" i="5" s="1"/>
  <c r="BC6" i="5"/>
  <c r="BD6" i="5" s="1"/>
  <c r="BN6" i="5" s="1"/>
  <c r="AE3" i="5"/>
  <c r="AG3" i="5" s="1"/>
  <c r="AI3" i="5" s="1"/>
  <c r="BG3" i="5" s="1"/>
  <c r="BJ3" i="5" s="1"/>
  <c r="AM6" i="5"/>
  <c r="BG6" i="5"/>
  <c r="BJ6" i="5" s="1"/>
  <c r="AM4" i="5"/>
  <c r="BG4" i="5"/>
  <c r="BJ4" i="5" s="1"/>
  <c r="BE3" i="5"/>
  <c r="AM3" i="5"/>
  <c r="BM2" i="5"/>
  <c r="AV2" i="5"/>
  <c r="BE6" i="5" l="1"/>
  <c r="BE4" i="5"/>
  <c r="BE5" i="5"/>
  <c r="BG5" i="5"/>
  <c r="BJ5" i="5" s="1"/>
  <c r="BO2" i="5"/>
  <c r="AO2" i="5"/>
  <c r="BC2" i="5" s="1"/>
  <c r="AE2" i="5"/>
  <c r="AG2" i="5" s="1"/>
  <c r="AI2" i="5" l="1"/>
  <c r="AM2" i="5" s="1"/>
  <c r="BG2" i="5" l="1"/>
  <c r="BJ2" i="5" s="1"/>
  <c r="BD2" i="5" l="1"/>
  <c r="BE2" i="5" l="1"/>
  <c r="BN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M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Q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S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V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Y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B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C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D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E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G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I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J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M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N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O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<sst xmlns="http://schemas.openxmlformats.org/spreadsheetml/2006/main" count="172" uniqueCount="101">
  <si>
    <t>Brand</t>
  </si>
  <si>
    <t>Package Type</t>
  </si>
  <si>
    <t>Licensor</t>
  </si>
  <si>
    <t>Pakistan</t>
  </si>
  <si>
    <t>Normal</t>
  </si>
  <si>
    <t>Karachi,Pakistan</t>
  </si>
  <si>
    <t>Beach Towel</t>
  </si>
  <si>
    <t>AFROZE TEXTILE INDUSTRIES (PRIVATE) LTD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</si>
  <si>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</si>
  <si>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</si>
  <si>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</si>
  <si>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</si>
  <si>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</si>
  <si>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</si>
  <si>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</si>
  <si>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</si>
  <si>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</si>
  <si>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</si>
  <si>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</si>
  <si>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</si>
  <si>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</si>
  <si>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</si>
  <si>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</si>
  <si>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</si>
  <si>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</si>
  <si>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</si>
  <si>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</si>
  <si>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</si>
  <si>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</si>
  <si>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</si>
  <si>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</si>
  <si>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</si>
  <si>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</si>
  <si>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</si>
  <si>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</si>
  <si>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</si>
  <si>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</si>
  <si>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</si>
  <si>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</si>
  <si>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</si>
  <si>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</si>
  <si>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</si>
  <si>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</si>
  <si>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</si>
  <si>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</si>
  <si>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</si>
  <si>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</si>
  <si>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</si>
  <si>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</si>
  <si>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</si>
  <si>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</si>
  <si>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</si>
  <si>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</si>
  <si>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</si>
  <si>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</si>
  <si>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</si>
  <si>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</si>
  <si>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</si>
  <si>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</si>
  <si>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</si>
  <si>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</si>
  <si>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</si>
  <si>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</si>
  <si>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</si>
  <si>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</si>
  <si>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</si>
  <si>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</si>
  <si>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</si>
  <si>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</si>
  <si>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</si>
  <si>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</si>
  <si>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</si>
  <si>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</si>
  <si>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</si>
  <si>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</si>
  <si>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</si>
  <si>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Printed Beach Towel</t>
    <phoneticPr fontId="0" type="noConversion"/>
  </si>
  <si>
    <t>30" x 60"</t>
  </si>
  <si>
    <t>6302.60.0020</t>
  </si>
  <si>
    <t>Hangtag</t>
  </si>
  <si>
    <t>100% Cotton</t>
  </si>
  <si>
    <t>Sun</t>
  </si>
  <si>
    <t>Floral</t>
  </si>
  <si>
    <t xml:space="preserve">16/1 ring spun in pile, 12/1 in weft and 10/1 in ground 100% Cotton
Reactive Printed Veloured
300gsm </t>
  </si>
  <si>
    <t>As Image</t>
  </si>
  <si>
    <t>4069365391730</t>
  </si>
  <si>
    <t>4069365391747</t>
  </si>
  <si>
    <t>4069365391754</t>
  </si>
  <si>
    <t>4069365391761</t>
  </si>
  <si>
    <t>4069365391778</t>
  </si>
  <si>
    <t>Waves</t>
    <phoneticPr fontId="13" type="noConversion"/>
  </si>
  <si>
    <t>Palm Trees</t>
    <phoneticPr fontId="13" type="noConversion"/>
  </si>
  <si>
    <t>Cherries</t>
    <phoneticPr fontId="13" type="noConversion"/>
  </si>
  <si>
    <t>Additional Customer Item#</t>
    <phoneticPr fontId="13" type="noConversion"/>
  </si>
  <si>
    <t>ALDI74-1739</t>
  </si>
  <si>
    <t>ALDI74-1740</t>
  </si>
  <si>
    <t>ALDI74-1741</t>
  </si>
  <si>
    <t>ALDI74-1742</t>
  </si>
  <si>
    <t>ALDI74-1743</t>
  </si>
  <si>
    <t>Sun/Waves/Palm Trees/Cherries/Floral</t>
    <phoneticPr fontId="13" type="noConversion"/>
  </si>
  <si>
    <t>ALDI90-1744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</si>
</sst>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2" formatCode="[$-409]d/mmm;@"/>
    <numFmt numFmtId="184" formatCode="\$#,##0.00;\-\$#,##0.00"/>
    <numFmt numFmtId="186" formatCode="[$$-409]#,##0.000000"/>
    <numFmt numFmtId="188" formatCode="0.0"/>
    <numFmt numFmtId="189" formatCode="0.000"/>
    <numFmt numFmtId="191" formatCode="_([$$-409]* #,##0.00_);_([$$-409]* \(#,##0.00\);_([$$-409]* &quot;-&quot;??_);_(@_)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name val="宋体"/>
      <charset val="134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7" fillId="0" borderId="0" applyFont="0" applyFill="0" applyBorder="0" applyAlignment="0" applyProtection="0"/>
    <xf numFmtId="186" fontId="5" fillId="0" borderId="0"/>
    <xf numFmtId="176" fontId="8" fillId="0" borderId="0" applyFont="0" applyFill="0" applyBorder="0" applyAlignment="0" applyProtection="0"/>
    <xf numFmtId="186" fontId="8" fillId="0" borderId="0">
      <alignment vertical="center"/>
    </xf>
    <xf numFmtId="0" fontId="7" fillId="0" borderId="0"/>
    <xf numFmtId="0" fontId="2" fillId="0" borderId="0">
      <alignment vertical="center"/>
    </xf>
    <xf numFmtId="0" fontId="5" fillId="0" borderId="0"/>
    <xf numFmtId="0" fontId="10" fillId="0" borderId="0"/>
    <xf numFmtId="177" fontId="8" fillId="0" borderId="0" applyFont="0" applyFill="0" applyBorder="0" applyAlignment="0" applyProtection="0"/>
    <xf numFmtId="182" fontId="5" fillId="0" borderId="0" applyProtection="0"/>
    <xf numFmtId="0" fontId="1" fillId="0" borderId="0">
      <alignment vertical="center"/>
    </xf>
    <xf numFmtId="191" fontId="1" fillId="0" borderId="0"/>
    <xf numFmtId="0" fontId="5" fillId="0" borderId="0"/>
    <xf numFmtId="9" fontId="1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8" fontId="3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78" fontId="3" fillId="4" borderId="2" xfId="0" applyNumberFormat="1" applyFont="1" applyFill="1" applyBorder="1" applyAlignment="1">
      <alignment horizontal="center" wrapText="1"/>
    </xf>
    <xf numFmtId="188" fontId="3" fillId="0" borderId="1" xfId="0" applyNumberFormat="1" applyFont="1" applyBorder="1" applyAlignment="1">
      <alignment horizontal="center" wrapText="1"/>
    </xf>
    <xf numFmtId="188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0" fontId="4" fillId="0" borderId="0" xfId="4" applyAlignment="1">
      <alignment wrapText="1"/>
    </xf>
    <xf numFmtId="189" fontId="1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" fontId="11" fillId="0" borderId="1" xfId="1" applyNumberFormat="1" applyFont="1" applyBorder="1" applyAlignment="1">
      <alignment wrapText="1"/>
    </xf>
    <xf numFmtId="178" fontId="11" fillId="0" borderId="1" xfId="1" applyNumberFormat="1" applyFont="1" applyBorder="1" applyAlignment="1">
      <alignment wrapText="1"/>
    </xf>
    <xf numFmtId="178" fontId="11" fillId="6" borderId="1" xfId="1" applyNumberFormat="1" applyFont="1" applyFill="1" applyBorder="1" applyAlignment="1">
      <alignment wrapText="1"/>
    </xf>
    <xf numFmtId="178" fontId="3" fillId="0" borderId="1" xfId="1" applyNumberFormat="1" applyFont="1" applyBorder="1" applyAlignment="1">
      <alignment wrapText="1"/>
    </xf>
    <xf numFmtId="178" fontId="11" fillId="3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178" fontId="3" fillId="8" borderId="1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13" applyFont="1" applyBorder="1" applyAlignment="1">
      <alignment horizontal="left" vertical="center" wrapText="1"/>
    </xf>
    <xf numFmtId="0" fontId="9" fillId="0" borderId="1" xfId="23" applyFont="1" applyBorder="1" applyAlignment="1">
      <alignment horizontal="left" vertical="center" wrapText="1"/>
    </xf>
    <xf numFmtId="0" fontId="4" fillId="0" borderId="1" xfId="4" applyBorder="1" applyAlignment="1">
      <alignment horizontal="left" vertical="center" wrapText="1"/>
    </xf>
    <xf numFmtId="191" fontId="9" fillId="0" borderId="1" xfId="17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178" fontId="4" fillId="6" borderId="2" xfId="0" applyNumberFormat="1" applyFont="1" applyFill="1" applyBorder="1" applyAlignment="1">
      <alignment horizontal="left" vertical="center"/>
    </xf>
    <xf numFmtId="188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189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0" fontId="4" fillId="0" borderId="1" xfId="18" applyFont="1" applyBorder="1" applyAlignment="1">
      <alignment horizontal="left" vertical="center"/>
    </xf>
    <xf numFmtId="181" fontId="4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0" fontId="4" fillId="2" borderId="1" xfId="5" applyNumberFormat="1" applyFont="1" applyFill="1" applyBorder="1" applyAlignment="1">
      <alignment horizontal="left" vertical="center"/>
    </xf>
    <xf numFmtId="178" fontId="12" fillId="6" borderId="1" xfId="13" applyNumberFormat="1" applyFont="1" applyFill="1" applyBorder="1" applyAlignment="1">
      <alignment horizontal="left" vertical="center"/>
    </xf>
    <xf numFmtId="180" fontId="4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4" fontId="3" fillId="0" borderId="2" xfId="0" applyNumberFormat="1" applyFont="1" applyBorder="1" applyAlignment="1">
      <alignment horizontal="left" vertical="center"/>
    </xf>
    <xf numFmtId="178" fontId="5" fillId="0" borderId="0" xfId="24" applyNumberFormat="1" applyAlignment="1">
      <alignment horizontal="center" vertical="center"/>
    </xf>
  </cellXfs>
  <cellStyles count="25">
    <cellStyle name="_ET_STYLE_NoName_00_" xfId="22" xr:uid="{7956D3BD-B6B2-4E3C-97E6-3384D69A4856}"/>
    <cellStyle name="_ET_STYLE_NoName_00__JLA BBB quotation sheet -9.13 3" xfId="15" xr:uid="{E6B67473-E533-4191-A82F-3DDEBE160B74}"/>
    <cellStyle name="_quotation-Mercury  3.22.2011 (for BBB)" xfId="21" xr:uid="{13C1819D-3890-4704-8E0C-4C24E41E5C2A}"/>
    <cellStyle name="Comma 2" xfId="14" xr:uid="{869192BD-9B9E-496B-AFDA-1F4F703489B8}"/>
    <cellStyle name="Comma 5" xfId="6" xr:uid="{214E895C-E08B-4D4A-929F-E529946AC668}"/>
    <cellStyle name="Currency 15" xfId="8" xr:uid="{16B78581-3E22-4CE0-8590-B15F75E54F83}"/>
    <cellStyle name="Normal 1" xfId="18" xr:uid="{B7A34EA5-745D-47E9-822C-A9644EB5F282}"/>
    <cellStyle name="Normal 2" xfId="4" xr:uid="{7DCAA5FD-EA4B-42A1-8489-4FAC79BED569}"/>
    <cellStyle name="Normal 2 18 2" xfId="1" xr:uid="{1BA08453-9F65-454B-A4A0-7177E70831F2}"/>
    <cellStyle name="Normal 2 2" xfId="13" xr:uid="{C8956AD9-7149-4A27-9166-F58B476878E1}"/>
    <cellStyle name="Normal 2 31" xfId="10" xr:uid="{E403593E-D865-4459-AA23-AC3CAEE657EA}"/>
    <cellStyle name="Normal 4" xfId="17" xr:uid="{FC8B98EF-524B-4F2A-B345-F3615F7FC65D}"/>
    <cellStyle name="Normal 5" xfId="16" xr:uid="{5ECED33C-1E49-4074-84C6-5D34ACAF43FD}"/>
    <cellStyle name="Normal 65" xfId="9" xr:uid="{9EF702BA-06A2-4659-AA0A-96E26EE22697}"/>
    <cellStyle name="Normal 67" xfId="11" xr:uid="{23DDB83B-EB20-4025-A0A7-986C517E1DFF}"/>
    <cellStyle name="Normal 7" xfId="23" xr:uid="{12C81CFE-E9D8-4FDA-8F5A-34581A033419}"/>
    <cellStyle name="Normal_jcp duet sheet and reversible sheet 09-27-2010 2" xfId="24" xr:uid="{A9880844-7A20-4527-AFC7-02B77D798216}"/>
    <cellStyle name="Percent 2" xfId="5" xr:uid="{03D1C999-4950-4181-BE4E-A215D8708A70}"/>
    <cellStyle name="Percent 3" xfId="19" xr:uid="{A6441768-B68D-428F-ABB9-106EF72E464D}"/>
    <cellStyle name="Style 1" xfId="3" xr:uid="{F4609D05-B161-47A5-8040-F8D4BA086F06}"/>
    <cellStyle name="Style 1 2" xfId="7" xr:uid="{A389DC34-ED63-4514-A03F-66257C74D5C4}"/>
    <cellStyle name="常规" xfId="0" builtinId="0"/>
    <cellStyle name="常规 2" xfId="20" xr:uid="{4BF8736C-75D3-49E0-A739-7649A8806693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9C9C0D78-36F9-42A4-97E1-8AE504058459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Y7"/>
  <sheetViews>
    <sheetView tabSelected="1" topLeftCell="A4" zoomScale="70" zoomScaleNormal="70" workbookViewId="0">
      <selection activeCell="T10" sqref="T10"/>
    </sheetView>
  </sheetViews>
  <sheetFormatPr defaultColWidth="9.140625" defaultRowHeight="15" x14ac:dyDescent="0.25"/>
  <cols>
    <col min="1" max="1" width="10.140625" style="2" customWidth="1"/>
    <col min="2" max="2" width="18.140625" style="1" customWidth="1"/>
    <col min="3" max="3" width="8.42578125" style="1" customWidth="1"/>
    <col min="4" max="4" width="7.85546875" style="1" customWidth="1"/>
    <col min="5" max="5" width="9.140625" style="1" customWidth="1"/>
    <col min="6" max="6" width="9.42578125" style="1" customWidth="1"/>
    <col min="7" max="7" width="9.140625" style="1" customWidth="1"/>
    <col min="8" max="8" width="7.42578125" style="1" customWidth="1"/>
    <col min="9" max="9" width="8.85546875" style="1" customWidth="1"/>
    <col min="10" max="10" width="23.85546875" style="1" customWidth="1"/>
    <col min="11" max="11" width="8.42578125" style="26" customWidth="1"/>
    <col min="12" max="12" width="9.7109375" style="1" customWidth="1"/>
    <col min="13" max="13" width="9.42578125" style="1" customWidth="1"/>
    <col min="14" max="15" width="11.85546875" style="1" customWidth="1"/>
    <col min="16" max="16" width="13.42578125" style="1" customWidth="1"/>
    <col min="17" max="17" width="25.5703125" style="1" customWidth="1"/>
    <col min="18" max="18" width="8.85546875" style="1" customWidth="1"/>
    <col min="19" max="20" width="8.5703125" style="4" customWidth="1"/>
    <col min="21" max="22" width="9.42578125" style="1" customWidth="1"/>
    <col min="23" max="23" width="8.140625" style="24" customWidth="1"/>
    <col min="24" max="24" width="8.7109375" style="24" customWidth="1"/>
    <col min="25" max="25" width="8.5703125" style="24" customWidth="1"/>
    <col min="26" max="26" width="8.140625" style="24" customWidth="1"/>
    <col min="27" max="27" width="8.7109375" style="24" customWidth="1"/>
    <col min="28" max="28" width="7.140625" style="24" customWidth="1"/>
    <col min="29" max="29" width="9" style="5" customWidth="1"/>
    <col min="30" max="30" width="6.28515625" style="6" customWidth="1"/>
    <col min="31" max="31" width="10" style="25" customWidth="1"/>
    <col min="32" max="32" width="10" style="5" customWidth="1"/>
    <col min="33" max="33" width="9.85546875" style="6" customWidth="1"/>
    <col min="34" max="34" width="11.5703125" style="1" customWidth="1"/>
    <col min="35" max="35" width="8.85546875" style="4" customWidth="1"/>
    <col min="36" max="36" width="16" style="1" customWidth="1"/>
    <col min="37" max="37" width="8.42578125" style="7" customWidth="1"/>
    <col min="38" max="38" width="9" style="4" customWidth="1"/>
    <col min="39" max="39" width="8.42578125" style="4" customWidth="1"/>
    <col min="40" max="40" width="8.140625" style="7" customWidth="1"/>
    <col min="41" max="41" width="9.28515625" style="4" customWidth="1"/>
    <col min="42" max="42" width="8.140625" style="7" customWidth="1"/>
    <col min="43" max="43" width="9.28515625" style="4" customWidth="1"/>
    <col min="44" max="44" width="8.140625" style="7" customWidth="1"/>
    <col min="45" max="46" width="9.28515625" style="4" customWidth="1"/>
    <col min="47" max="47" width="11.5703125" style="7" customWidth="1"/>
    <col min="48" max="48" width="10.85546875" style="4" customWidth="1"/>
    <col min="49" max="49" width="9.28515625" style="4" customWidth="1"/>
    <col min="50" max="50" width="11.5703125" style="7" customWidth="1"/>
    <col min="51" max="51" width="10.85546875" style="4" customWidth="1"/>
    <col min="52" max="52" width="9.28515625" style="4" customWidth="1"/>
    <col min="53" max="53" width="11.5703125" style="7" customWidth="1"/>
    <col min="54" max="54" width="10.85546875" style="4" customWidth="1"/>
    <col min="55" max="55" width="7.85546875" style="4" customWidth="1"/>
    <col min="56" max="56" width="9.5703125" style="4" customWidth="1"/>
    <col min="57" max="57" width="7.7109375" style="4" customWidth="1"/>
    <col min="58" max="58" width="9.5703125" style="4" customWidth="1"/>
    <col min="59" max="59" width="12.140625" style="4" customWidth="1"/>
    <col min="60" max="61" width="9.140625" style="1" customWidth="1"/>
    <col min="62" max="63" width="9.140625" style="1"/>
    <col min="64" max="64" width="9.28515625" style="5" customWidth="1"/>
    <col min="65" max="65" width="9.140625" style="1"/>
    <col min="66" max="66" width="11.85546875" style="4" customWidth="1"/>
    <col min="67" max="67" width="11.42578125" style="4" customWidth="1"/>
    <col min="68" max="16384" width="9.140625" style="1"/>
  </cols>
  <sheetData>
    <row r="1" spans="1:77" ht="68.099999999999994" customHeight="1" x14ac:dyDescent="0.25">
      <c r="A1" s="8" t="s">
        <v>9</v>
      </c>
      <c r="B1" s="8" t="s">
        <v>10</v>
      </c>
      <c r="C1" s="9" t="s">
        <v>11</v>
      </c>
      <c r="D1" s="10" t="s">
        <v>0</v>
      </c>
      <c r="E1" s="10" t="s">
        <v>2</v>
      </c>
      <c r="F1" s="11" t="s">
        <v>12</v>
      </c>
      <c r="G1" s="9" t="s">
        <v>13</v>
      </c>
      <c r="H1" s="12" t="s">
        <v>14</v>
      </c>
      <c r="I1" s="13" t="s">
        <v>15</v>
      </c>
      <c r="J1" s="12" t="s">
        <v>16</v>
      </c>
      <c r="K1" s="13" t="s">
        <v>75</v>
      </c>
      <c r="L1" s="12" t="s">
        <v>17</v>
      </c>
      <c r="M1" s="12" t="s">
        <v>18</v>
      </c>
      <c r="N1" s="9" t="s">
        <v>19</v>
      </c>
      <c r="O1" s="9" t="s">
        <v>93</v>
      </c>
      <c r="P1" s="9" t="s">
        <v>20</v>
      </c>
      <c r="Q1" s="9" t="s">
        <v>21</v>
      </c>
      <c r="R1" s="13" t="s">
        <v>22</v>
      </c>
      <c r="S1" s="22" t="s">
        <v>63</v>
      </c>
      <c r="T1" s="14" t="s">
        <v>64</v>
      </c>
      <c r="U1" s="15" t="s">
        <v>1</v>
      </c>
      <c r="V1" s="8" t="s">
        <v>41</v>
      </c>
      <c r="W1" s="23" t="s">
        <v>47</v>
      </c>
      <c r="X1" s="23" t="s">
        <v>48</v>
      </c>
      <c r="Y1" s="23" t="s">
        <v>49</v>
      </c>
      <c r="Z1" s="23" t="s">
        <v>23</v>
      </c>
      <c r="AA1" s="23" t="s">
        <v>24</v>
      </c>
      <c r="AB1" s="23" t="s">
        <v>25</v>
      </c>
      <c r="AC1" s="16" t="s">
        <v>26</v>
      </c>
      <c r="AD1" s="17" t="s">
        <v>27</v>
      </c>
      <c r="AE1" s="27" t="s">
        <v>28</v>
      </c>
      <c r="AF1" s="28" t="s">
        <v>42</v>
      </c>
      <c r="AG1" s="29" t="s">
        <v>29</v>
      </c>
      <c r="AH1" s="8" t="s">
        <v>30</v>
      </c>
      <c r="AI1" s="30" t="s">
        <v>31</v>
      </c>
      <c r="AJ1" s="8" t="s">
        <v>32</v>
      </c>
      <c r="AK1" s="18" t="s">
        <v>33</v>
      </c>
      <c r="AL1" s="31" t="s">
        <v>34</v>
      </c>
      <c r="AM1" s="30" t="s">
        <v>35</v>
      </c>
      <c r="AN1" s="18" t="s">
        <v>66</v>
      </c>
      <c r="AO1" s="30" t="s">
        <v>67</v>
      </c>
      <c r="AP1" s="18" t="s">
        <v>68</v>
      </c>
      <c r="AQ1" s="30" t="s">
        <v>69</v>
      </c>
      <c r="AR1" s="18" t="s">
        <v>70</v>
      </c>
      <c r="AS1" s="30" t="s">
        <v>71</v>
      </c>
      <c r="AT1" s="32" t="s">
        <v>50</v>
      </c>
      <c r="AU1" s="18" t="s">
        <v>51</v>
      </c>
      <c r="AV1" s="30" t="s">
        <v>52</v>
      </c>
      <c r="AW1" s="32" t="s">
        <v>53</v>
      </c>
      <c r="AX1" s="18" t="s">
        <v>54</v>
      </c>
      <c r="AY1" s="30" t="s">
        <v>55</v>
      </c>
      <c r="AZ1" s="32" t="s">
        <v>72</v>
      </c>
      <c r="BA1" s="18" t="s">
        <v>73</v>
      </c>
      <c r="BB1" s="30" t="s">
        <v>74</v>
      </c>
      <c r="BC1" s="30" t="s">
        <v>36</v>
      </c>
      <c r="BD1" s="33" t="s">
        <v>56</v>
      </c>
      <c r="BE1" s="34" t="s">
        <v>62</v>
      </c>
      <c r="BF1" s="35" t="s">
        <v>57</v>
      </c>
      <c r="BG1" s="34" t="s">
        <v>58</v>
      </c>
      <c r="BH1" s="19" t="s">
        <v>37</v>
      </c>
      <c r="BI1" s="34" t="s">
        <v>38</v>
      </c>
      <c r="BJ1" s="34" t="s">
        <v>65</v>
      </c>
      <c r="BK1" s="8" t="s">
        <v>59</v>
      </c>
      <c r="BL1" s="16" t="s">
        <v>61</v>
      </c>
      <c r="BM1" s="30" t="s">
        <v>60</v>
      </c>
      <c r="BN1" s="30" t="s">
        <v>39</v>
      </c>
      <c r="BO1" s="30" t="s">
        <v>40</v>
      </c>
      <c r="BP1" s="20" t="s">
        <v>46</v>
      </c>
      <c r="BQ1" s="21" t="s">
        <v>43</v>
      </c>
      <c r="BR1" s="21" t="s">
        <v>44</v>
      </c>
      <c r="BS1" s="21" t="s">
        <v>45</v>
      </c>
      <c r="BT1" s="3"/>
    </row>
    <row r="2" spans="1:77" s="61" customFormat="1" ht="90.6" customHeight="1" x14ac:dyDescent="0.25">
      <c r="A2" s="36">
        <v>1</v>
      </c>
      <c r="B2" s="36"/>
      <c r="C2" s="36"/>
      <c r="D2" s="36"/>
      <c r="E2" s="36"/>
      <c r="F2" s="37" t="s">
        <v>6</v>
      </c>
      <c r="G2" s="38" t="s">
        <v>81</v>
      </c>
      <c r="H2" s="39" t="s">
        <v>76</v>
      </c>
      <c r="I2" s="37" t="s">
        <v>6</v>
      </c>
      <c r="J2" s="40" t="s">
        <v>83</v>
      </c>
      <c r="K2" s="41" t="s">
        <v>80</v>
      </c>
      <c r="L2" s="42" t="s">
        <v>77</v>
      </c>
      <c r="M2" s="36" t="s">
        <v>84</v>
      </c>
      <c r="N2" s="36">
        <v>713774</v>
      </c>
      <c r="O2" s="36">
        <v>705107</v>
      </c>
      <c r="P2" s="36" t="s">
        <v>94</v>
      </c>
      <c r="Q2" s="43" t="s">
        <v>85</v>
      </c>
      <c r="R2" s="36" t="s">
        <v>8</v>
      </c>
      <c r="S2" s="62">
        <v>2.38</v>
      </c>
      <c r="T2" s="44">
        <v>2.4500000000000002</v>
      </c>
      <c r="U2" s="36" t="s">
        <v>4</v>
      </c>
      <c r="V2" s="36" t="s">
        <v>79</v>
      </c>
      <c r="W2" s="45">
        <v>41</v>
      </c>
      <c r="X2" s="45">
        <v>28</v>
      </c>
      <c r="Y2" s="45">
        <v>37</v>
      </c>
      <c r="Z2" s="45">
        <f>W2+1</f>
        <v>42</v>
      </c>
      <c r="AA2" s="45">
        <f t="shared" ref="AA2:AB2" si="0">X2+1</f>
        <v>29</v>
      </c>
      <c r="AB2" s="45">
        <f t="shared" si="0"/>
        <v>38</v>
      </c>
      <c r="AC2" s="46">
        <v>2</v>
      </c>
      <c r="AD2" s="47">
        <v>12</v>
      </c>
      <c r="AE2" s="48">
        <f>IF(Z2="","",Z2*AA2*AB2/1000000)</f>
        <v>4.5999999999999999E-2</v>
      </c>
      <c r="AF2" s="46">
        <v>63</v>
      </c>
      <c r="AG2" s="49">
        <f>IF(AD2="","",AF2/AE2*AD2)</f>
        <v>16435</v>
      </c>
      <c r="AH2" s="50">
        <v>3850</v>
      </c>
      <c r="AI2" s="51">
        <f>IF(ISERROR(AH2/AG2),"",AH2/AG2)</f>
        <v>0.23</v>
      </c>
      <c r="AJ2" s="52" t="s">
        <v>78</v>
      </c>
      <c r="AK2" s="53">
        <f>9.1%+19%</f>
        <v>0.28100000000000003</v>
      </c>
      <c r="AL2" s="51">
        <f>IF(ISERROR(BF2*AK2),"",BF2*AK2)</f>
        <v>0.75</v>
      </c>
      <c r="AM2" s="51">
        <f>IF(ISERROR(T2+AI2+AL2),"",T2+AI2+AL2)</f>
        <v>3.43</v>
      </c>
      <c r="AN2" s="54">
        <v>0</v>
      </c>
      <c r="AO2" s="51">
        <f t="shared" ref="AO2" si="1">IF(ISERROR(BF2*AN2),"",BF2*AN2)</f>
        <v>0</v>
      </c>
      <c r="AP2" s="54">
        <v>0</v>
      </c>
      <c r="AQ2" s="51">
        <f>IF(ISERROR(BF2*AP2),"",BF2*AP2)</f>
        <v>0</v>
      </c>
      <c r="AR2" s="54">
        <v>0</v>
      </c>
      <c r="AS2" s="51">
        <f>IF(ISERROR(BF2*AR2),"",BF2*AR2)</f>
        <v>0</v>
      </c>
      <c r="AT2" s="55"/>
      <c r="AU2" s="54">
        <v>0</v>
      </c>
      <c r="AV2" s="51">
        <f>IF(ISERROR(BF2*AU2),"",BF2*AU2)</f>
        <v>0</v>
      </c>
      <c r="AW2" s="55"/>
      <c r="AX2" s="54">
        <v>0</v>
      </c>
      <c r="AY2" s="51">
        <f>IF(ISERROR(BF2*AX2),"",BF2*AX2)</f>
        <v>0</v>
      </c>
      <c r="AZ2" s="55"/>
      <c r="BA2" s="54">
        <v>0</v>
      </c>
      <c r="BB2" s="51">
        <f>IF(ISERROR(BF2*BA2),"",BF2*BA2)</f>
        <v>0</v>
      </c>
      <c r="BC2" s="51">
        <f>IF(ISERROR(AO2++AQ2+AS2+AV2+AY2+BB2),"",AO2++AQ2+AS2+AV2+AY2+BB2)</f>
        <v>0</v>
      </c>
      <c r="BD2" s="51">
        <f>IF(ISERROR(T2+BC2),"",T2+BC2)</f>
        <v>2.4500000000000002</v>
      </c>
      <c r="BE2" s="56">
        <f t="shared" ref="BE2" si="2">IF(ISERROR((BF2-BD2)/BF2),"",(BF2-BD2)/BF2)</f>
        <v>7.8899999999999998E-2</v>
      </c>
      <c r="BF2" s="57">
        <v>2.66</v>
      </c>
      <c r="BG2" s="51">
        <f>IF(ISERROR(AI2+AL2+BF2),"",AI2+AL2+BF2)</f>
        <v>3.64</v>
      </c>
      <c r="BH2" s="55">
        <v>5.99</v>
      </c>
      <c r="BI2" s="56">
        <f>IF(ISERROR((BH2-BF2)/BH2),"",(BH2-BF2)/BH2)</f>
        <v>0.55589999999999995</v>
      </c>
      <c r="BJ2" s="56">
        <f>IF(ISERROR((BH2-BG2)/BH2),"",(BH2-BG2)/BH2)</f>
        <v>0.39229999999999998</v>
      </c>
      <c r="BK2" s="58">
        <v>7315</v>
      </c>
      <c r="BL2" s="47">
        <v>3</v>
      </c>
      <c r="BM2" s="59">
        <f>IF(ISERROR(BK2*BL2),"",BK2*BL2)</f>
        <v>21945</v>
      </c>
      <c r="BN2" s="51">
        <f>IF(ISERROR(BD2*BM2),"",BD2*BM2)</f>
        <v>53765.25</v>
      </c>
      <c r="BO2" s="51">
        <f>IF(ISERROR(BF2*BM2),"",BF2*BM2)</f>
        <v>58373.7</v>
      </c>
      <c r="BP2" s="36"/>
      <c r="BQ2" s="60" t="s">
        <v>5</v>
      </c>
      <c r="BR2" s="60" t="s">
        <v>3</v>
      </c>
      <c r="BS2" s="60" t="s">
        <v>7</v>
      </c>
      <c r="BT2" s="60"/>
      <c r="BY2" s="61">
        <f>87783/12</f>
        <v>7315.25</v>
      </c>
    </row>
    <row r="3" spans="1:77" s="61" customFormat="1" ht="90.6" customHeight="1" x14ac:dyDescent="0.25">
      <c r="A3" s="36">
        <v>2</v>
      </c>
      <c r="B3" s="36"/>
      <c r="C3" s="36"/>
      <c r="D3" s="36"/>
      <c r="E3" s="36"/>
      <c r="F3" s="37" t="s">
        <v>6</v>
      </c>
      <c r="G3" s="38" t="s">
        <v>90</v>
      </c>
      <c r="H3" s="39" t="s">
        <v>76</v>
      </c>
      <c r="I3" s="37" t="s">
        <v>6</v>
      </c>
      <c r="J3" s="40" t="s">
        <v>83</v>
      </c>
      <c r="K3" s="41" t="s">
        <v>80</v>
      </c>
      <c r="L3" s="42" t="s">
        <v>77</v>
      </c>
      <c r="M3" s="36" t="s">
        <v>84</v>
      </c>
      <c r="N3" s="36">
        <v>713774</v>
      </c>
      <c r="O3" s="36">
        <v>705107</v>
      </c>
      <c r="P3" s="36" t="s">
        <v>95</v>
      </c>
      <c r="Q3" s="43" t="s">
        <v>86</v>
      </c>
      <c r="R3" s="36" t="s">
        <v>8</v>
      </c>
      <c r="S3" s="62">
        <v>2.38</v>
      </c>
      <c r="T3" s="44">
        <v>2.4500000000000002</v>
      </c>
      <c r="U3" s="36" t="s">
        <v>4</v>
      </c>
      <c r="V3" s="36" t="s">
        <v>79</v>
      </c>
      <c r="W3" s="45">
        <v>41</v>
      </c>
      <c r="X3" s="45">
        <v>28</v>
      </c>
      <c r="Y3" s="45">
        <v>37</v>
      </c>
      <c r="Z3" s="45">
        <f>W3+1</f>
        <v>42</v>
      </c>
      <c r="AA3" s="45">
        <f t="shared" ref="AA3:AA6" si="3">X3+1</f>
        <v>29</v>
      </c>
      <c r="AB3" s="45">
        <f t="shared" ref="AB3:AB6" si="4">Y3+1</f>
        <v>38</v>
      </c>
      <c r="AC3" s="46">
        <v>2</v>
      </c>
      <c r="AD3" s="47">
        <v>12</v>
      </c>
      <c r="AE3" s="48">
        <f>IF(Z3="","",Z3*AA3*AB3/1000000)</f>
        <v>4.5999999999999999E-2</v>
      </c>
      <c r="AF3" s="46">
        <v>63</v>
      </c>
      <c r="AG3" s="49">
        <f>IF(AD3="","",AF3/AE3*AD3)</f>
        <v>16435</v>
      </c>
      <c r="AH3" s="50">
        <v>3850</v>
      </c>
      <c r="AI3" s="51">
        <f>IF(ISERROR(AH3/AG3),"",AH3/AG3)</f>
        <v>0.23</v>
      </c>
      <c r="AJ3" s="52" t="s">
        <v>78</v>
      </c>
      <c r="AK3" s="53">
        <f>9.1%+19%</f>
        <v>0.28100000000000003</v>
      </c>
      <c r="AL3" s="51">
        <f>IF(ISERROR(BF3*AK3),"",BF3*AK3)</f>
        <v>0.75</v>
      </c>
      <c r="AM3" s="51">
        <f>IF(ISERROR(T3+AI3+AL3),"",T3+AI3+AL3)</f>
        <v>3.43</v>
      </c>
      <c r="AN3" s="54">
        <v>0</v>
      </c>
      <c r="AO3" s="51">
        <f t="shared" ref="AO3:AO6" si="5">IF(ISERROR(BF3*AN3),"",BF3*AN3)</f>
        <v>0</v>
      </c>
      <c r="AP3" s="54">
        <v>0</v>
      </c>
      <c r="AQ3" s="51">
        <f>IF(ISERROR(BF3*AP3),"",BF3*AP3)</f>
        <v>0</v>
      </c>
      <c r="AR3" s="54">
        <v>0</v>
      </c>
      <c r="AS3" s="51">
        <f>IF(ISERROR(BF3*AR3),"",BF3*AR3)</f>
        <v>0</v>
      </c>
      <c r="AT3" s="55"/>
      <c r="AU3" s="54">
        <v>0</v>
      </c>
      <c r="AV3" s="51">
        <f>IF(ISERROR(BF3*AU3),"",BF3*AU3)</f>
        <v>0</v>
      </c>
      <c r="AW3" s="55"/>
      <c r="AX3" s="54">
        <v>0</v>
      </c>
      <c r="AY3" s="51">
        <f>IF(ISERROR(BF3*AX3),"",BF3*AX3)</f>
        <v>0</v>
      </c>
      <c r="AZ3" s="55"/>
      <c r="BA3" s="54">
        <v>0</v>
      </c>
      <c r="BB3" s="51">
        <f>IF(ISERROR(BF3*BA3),"",BF3*BA3)</f>
        <v>0</v>
      </c>
      <c r="BC3" s="51">
        <f>IF(ISERROR(AO3++AQ3+AS3+AV3+AY3+BB3),"",AO3++AQ3+AS3+AV3+AY3+BB3)</f>
        <v>0</v>
      </c>
      <c r="BD3" s="51">
        <f>IF(ISERROR(T3+BC3),"",T3+BC3)</f>
        <v>2.4500000000000002</v>
      </c>
      <c r="BE3" s="56">
        <f t="shared" ref="BE3:BE6" si="6">IF(ISERROR((BF3-BD3)/BF3),"",(BF3-BD3)/BF3)</f>
        <v>7.8899999999999998E-2</v>
      </c>
      <c r="BF3" s="57">
        <v>2.66</v>
      </c>
      <c r="BG3" s="51">
        <f>IF(ISERROR(AI3+AL3+BF3),"",AI3+AL3+BF3)</f>
        <v>3.64</v>
      </c>
      <c r="BH3" s="55">
        <v>5.99</v>
      </c>
      <c r="BI3" s="56">
        <f>IF(ISERROR((BH3-BF3)/BH3),"",(BH3-BF3)/BH3)</f>
        <v>0.55589999999999995</v>
      </c>
      <c r="BJ3" s="56">
        <f>IF(ISERROR((BH3-BG3)/BH3),"",(BH3-BG3)/BH3)</f>
        <v>0.39229999999999998</v>
      </c>
      <c r="BK3" s="58">
        <v>7315</v>
      </c>
      <c r="BL3" s="47">
        <v>2</v>
      </c>
      <c r="BM3" s="59">
        <f>IF(ISERROR(BK3*BL3),"",BK3*BL3)</f>
        <v>14630</v>
      </c>
      <c r="BN3" s="51">
        <f>IF(ISERROR(BD3*BM3),"",BD3*BM3)</f>
        <v>35843.5</v>
      </c>
      <c r="BO3" s="51">
        <f>IF(ISERROR(BF3*BM3),"",BF3*BM3)</f>
        <v>38915.800000000003</v>
      </c>
      <c r="BP3" s="36"/>
      <c r="BQ3" s="60" t="s">
        <v>5</v>
      </c>
      <c r="BR3" s="60" t="s">
        <v>3</v>
      </c>
      <c r="BS3" s="60" t="s">
        <v>7</v>
      </c>
      <c r="BT3" s="60"/>
    </row>
    <row r="4" spans="1:77" s="61" customFormat="1" ht="90.6" customHeight="1" x14ac:dyDescent="0.25">
      <c r="A4" s="36">
        <v>3</v>
      </c>
      <c r="B4" s="36"/>
      <c r="C4" s="36"/>
      <c r="D4" s="36"/>
      <c r="E4" s="36"/>
      <c r="F4" s="37" t="s">
        <v>6</v>
      </c>
      <c r="G4" s="38" t="s">
        <v>91</v>
      </c>
      <c r="H4" s="39" t="s">
        <v>76</v>
      </c>
      <c r="I4" s="37" t="s">
        <v>6</v>
      </c>
      <c r="J4" s="40" t="s">
        <v>83</v>
      </c>
      <c r="K4" s="41" t="s">
        <v>80</v>
      </c>
      <c r="L4" s="42" t="s">
        <v>77</v>
      </c>
      <c r="M4" s="36" t="s">
        <v>84</v>
      </c>
      <c r="N4" s="36">
        <v>713774</v>
      </c>
      <c r="O4" s="36">
        <v>705107</v>
      </c>
      <c r="P4" s="36" t="s">
        <v>96</v>
      </c>
      <c r="Q4" s="43" t="s">
        <v>87</v>
      </c>
      <c r="R4" s="36" t="s">
        <v>8</v>
      </c>
      <c r="S4" s="62">
        <v>2.38</v>
      </c>
      <c r="T4" s="44">
        <v>2.4500000000000002</v>
      </c>
      <c r="U4" s="36" t="s">
        <v>4</v>
      </c>
      <c r="V4" s="36" t="s">
        <v>79</v>
      </c>
      <c r="W4" s="45">
        <v>41</v>
      </c>
      <c r="X4" s="45">
        <v>28</v>
      </c>
      <c r="Y4" s="45">
        <v>37</v>
      </c>
      <c r="Z4" s="45">
        <f>W4+1</f>
        <v>42</v>
      </c>
      <c r="AA4" s="45">
        <f t="shared" si="3"/>
        <v>29</v>
      </c>
      <c r="AB4" s="45">
        <f t="shared" si="4"/>
        <v>38</v>
      </c>
      <c r="AC4" s="46">
        <v>2</v>
      </c>
      <c r="AD4" s="47">
        <v>12</v>
      </c>
      <c r="AE4" s="48">
        <f>IF(Z4="","",Z4*AA4*AB4/1000000)</f>
        <v>4.5999999999999999E-2</v>
      </c>
      <c r="AF4" s="46">
        <v>63</v>
      </c>
      <c r="AG4" s="49">
        <f>IF(AD4="","",AF4/AE4*AD4)</f>
        <v>16435</v>
      </c>
      <c r="AH4" s="50">
        <v>3850</v>
      </c>
      <c r="AI4" s="51">
        <f>IF(ISERROR(AH4/AG4),"",AH4/AG4)</f>
        <v>0.23</v>
      </c>
      <c r="AJ4" s="52" t="s">
        <v>78</v>
      </c>
      <c r="AK4" s="53">
        <f>9.1%+19%</f>
        <v>0.28100000000000003</v>
      </c>
      <c r="AL4" s="51">
        <f>IF(ISERROR(BF4*AK4),"",BF4*AK4)</f>
        <v>0.75</v>
      </c>
      <c r="AM4" s="51">
        <f>IF(ISERROR(T4+AI4+AL4),"",T4+AI4+AL4)</f>
        <v>3.43</v>
      </c>
      <c r="AN4" s="54">
        <v>0</v>
      </c>
      <c r="AO4" s="51">
        <f t="shared" si="5"/>
        <v>0</v>
      </c>
      <c r="AP4" s="54">
        <v>0</v>
      </c>
      <c r="AQ4" s="51">
        <f>IF(ISERROR(BF4*AP4),"",BF4*AP4)</f>
        <v>0</v>
      </c>
      <c r="AR4" s="54">
        <v>0</v>
      </c>
      <c r="AS4" s="51">
        <f>IF(ISERROR(BF4*AR4),"",BF4*AR4)</f>
        <v>0</v>
      </c>
      <c r="AT4" s="55"/>
      <c r="AU4" s="54">
        <v>0</v>
      </c>
      <c r="AV4" s="51">
        <f>IF(ISERROR(BF4*AU4),"",BF4*AU4)</f>
        <v>0</v>
      </c>
      <c r="AW4" s="55"/>
      <c r="AX4" s="54">
        <v>0</v>
      </c>
      <c r="AY4" s="51">
        <f>IF(ISERROR(BF4*AX4),"",BF4*AX4)</f>
        <v>0</v>
      </c>
      <c r="AZ4" s="55"/>
      <c r="BA4" s="54">
        <v>0</v>
      </c>
      <c r="BB4" s="51">
        <f>IF(ISERROR(BF4*BA4),"",BF4*BA4)</f>
        <v>0</v>
      </c>
      <c r="BC4" s="51">
        <f>IF(ISERROR(AO4++AQ4+AS4+AV4+AY4+BB4),"",AO4++AQ4+AS4+AV4+AY4+BB4)</f>
        <v>0</v>
      </c>
      <c r="BD4" s="51">
        <f>IF(ISERROR(T4+BC4),"",T4+BC4)</f>
        <v>2.4500000000000002</v>
      </c>
      <c r="BE4" s="56">
        <f t="shared" si="6"/>
        <v>7.8899999999999998E-2</v>
      </c>
      <c r="BF4" s="57">
        <v>2.66</v>
      </c>
      <c r="BG4" s="51">
        <f>IF(ISERROR(AI4+AL4+BF4),"",AI4+AL4+BF4)</f>
        <v>3.64</v>
      </c>
      <c r="BH4" s="55">
        <v>5.99</v>
      </c>
      <c r="BI4" s="56">
        <f>IF(ISERROR((BH4-BF4)/BH4),"",(BH4-BF4)/BH4)</f>
        <v>0.55589999999999995</v>
      </c>
      <c r="BJ4" s="56">
        <f>IF(ISERROR((BH4-BG4)/BH4),"",(BH4-BG4)/BH4)</f>
        <v>0.39229999999999998</v>
      </c>
      <c r="BK4" s="58">
        <v>7315</v>
      </c>
      <c r="BL4" s="47">
        <v>2</v>
      </c>
      <c r="BM4" s="59">
        <f>IF(ISERROR(BK4*BL4),"",BK4*BL4)</f>
        <v>14630</v>
      </c>
      <c r="BN4" s="51">
        <f>IF(ISERROR(BD4*BM4),"",BD4*BM4)</f>
        <v>35843.5</v>
      </c>
      <c r="BO4" s="51">
        <f>IF(ISERROR(BF4*BM4),"",BF4*BM4)</f>
        <v>38915.800000000003</v>
      </c>
      <c r="BP4" s="36"/>
      <c r="BQ4" s="60" t="s">
        <v>5</v>
      </c>
      <c r="BR4" s="60" t="s">
        <v>3</v>
      </c>
      <c r="BS4" s="60" t="s">
        <v>7</v>
      </c>
      <c r="BT4" s="60"/>
    </row>
    <row r="5" spans="1:77" s="61" customFormat="1" ht="90.6" customHeight="1" x14ac:dyDescent="0.25">
      <c r="A5" s="36">
        <v>4</v>
      </c>
      <c r="B5" s="36"/>
      <c r="C5" s="36"/>
      <c r="D5" s="36"/>
      <c r="E5" s="36"/>
      <c r="F5" s="37" t="s">
        <v>6</v>
      </c>
      <c r="G5" s="38" t="s">
        <v>92</v>
      </c>
      <c r="H5" s="39" t="s">
        <v>76</v>
      </c>
      <c r="I5" s="37" t="s">
        <v>6</v>
      </c>
      <c r="J5" s="40" t="s">
        <v>83</v>
      </c>
      <c r="K5" s="41" t="s">
        <v>80</v>
      </c>
      <c r="L5" s="42" t="s">
        <v>77</v>
      </c>
      <c r="M5" s="36" t="s">
        <v>84</v>
      </c>
      <c r="N5" s="36">
        <v>713774</v>
      </c>
      <c r="O5" s="36">
        <v>705107</v>
      </c>
      <c r="P5" s="36" t="s">
        <v>97</v>
      </c>
      <c r="Q5" s="43" t="s">
        <v>88</v>
      </c>
      <c r="R5" s="36" t="s">
        <v>8</v>
      </c>
      <c r="S5" s="62">
        <v>2.38</v>
      </c>
      <c r="T5" s="44">
        <v>2.4500000000000002</v>
      </c>
      <c r="U5" s="36" t="s">
        <v>4</v>
      </c>
      <c r="V5" s="36" t="s">
        <v>79</v>
      </c>
      <c r="W5" s="45">
        <v>41</v>
      </c>
      <c r="X5" s="45">
        <v>28</v>
      </c>
      <c r="Y5" s="45">
        <v>37</v>
      </c>
      <c r="Z5" s="45">
        <f>W5+1</f>
        <v>42</v>
      </c>
      <c r="AA5" s="45">
        <f t="shared" si="3"/>
        <v>29</v>
      </c>
      <c r="AB5" s="45">
        <f t="shared" si="4"/>
        <v>38</v>
      </c>
      <c r="AC5" s="46">
        <v>2</v>
      </c>
      <c r="AD5" s="47">
        <v>12</v>
      </c>
      <c r="AE5" s="48">
        <f>IF(Z5="","",Z5*AA5*AB5/1000000)</f>
        <v>4.5999999999999999E-2</v>
      </c>
      <c r="AF5" s="46">
        <v>63</v>
      </c>
      <c r="AG5" s="49">
        <f>IF(AD5="","",AF5/AE5*AD5)</f>
        <v>16435</v>
      </c>
      <c r="AH5" s="50">
        <v>3850</v>
      </c>
      <c r="AI5" s="51">
        <f>IF(ISERROR(AH5/AG5),"",AH5/AG5)</f>
        <v>0.23</v>
      </c>
      <c r="AJ5" s="52" t="s">
        <v>78</v>
      </c>
      <c r="AK5" s="53">
        <f>9.1%+19%</f>
        <v>0.28100000000000003</v>
      </c>
      <c r="AL5" s="51">
        <f>IF(ISERROR(BF5*AK5),"",BF5*AK5)</f>
        <v>0.75</v>
      </c>
      <c r="AM5" s="51">
        <f>IF(ISERROR(T5+AI5+AL5),"",T5+AI5+AL5)</f>
        <v>3.43</v>
      </c>
      <c r="AN5" s="54">
        <v>0</v>
      </c>
      <c r="AO5" s="51">
        <f t="shared" si="5"/>
        <v>0</v>
      </c>
      <c r="AP5" s="54">
        <v>0</v>
      </c>
      <c r="AQ5" s="51">
        <f>IF(ISERROR(BF5*AP5),"",BF5*AP5)</f>
        <v>0</v>
      </c>
      <c r="AR5" s="54">
        <v>0</v>
      </c>
      <c r="AS5" s="51">
        <f>IF(ISERROR(BF5*AR5),"",BF5*AR5)</f>
        <v>0</v>
      </c>
      <c r="AT5" s="55"/>
      <c r="AU5" s="54">
        <v>0</v>
      </c>
      <c r="AV5" s="51">
        <f>IF(ISERROR(BF5*AU5),"",BF5*AU5)</f>
        <v>0</v>
      </c>
      <c r="AW5" s="55"/>
      <c r="AX5" s="54">
        <v>0</v>
      </c>
      <c r="AY5" s="51">
        <f>IF(ISERROR(BF5*AX5),"",BF5*AX5)</f>
        <v>0</v>
      </c>
      <c r="AZ5" s="55"/>
      <c r="BA5" s="54">
        <v>0</v>
      </c>
      <c r="BB5" s="51">
        <f>IF(ISERROR(BF5*BA5),"",BF5*BA5)</f>
        <v>0</v>
      </c>
      <c r="BC5" s="51">
        <f>IF(ISERROR(AO5++AQ5+AS5+AV5+AY5+BB5),"",AO5++AQ5+AS5+AV5+AY5+BB5)</f>
        <v>0</v>
      </c>
      <c r="BD5" s="51">
        <f>IF(ISERROR(T5+BC5),"",T5+BC5)</f>
        <v>2.4500000000000002</v>
      </c>
      <c r="BE5" s="56">
        <f t="shared" si="6"/>
        <v>7.8899999999999998E-2</v>
      </c>
      <c r="BF5" s="57">
        <v>2.66</v>
      </c>
      <c r="BG5" s="51">
        <f>IF(ISERROR(AI5+AL5+BF5),"",AI5+AL5+BF5)</f>
        <v>3.64</v>
      </c>
      <c r="BH5" s="55">
        <v>5.99</v>
      </c>
      <c r="BI5" s="56">
        <f>IF(ISERROR((BH5-BF5)/BH5),"",(BH5-BF5)/BH5)</f>
        <v>0.55589999999999995</v>
      </c>
      <c r="BJ5" s="56">
        <f>IF(ISERROR((BH5-BG5)/BH5),"",(BH5-BG5)/BH5)</f>
        <v>0.39229999999999998</v>
      </c>
      <c r="BK5" s="58">
        <v>7315</v>
      </c>
      <c r="BL5" s="47">
        <v>2</v>
      </c>
      <c r="BM5" s="59">
        <f>IF(ISERROR(BK5*BL5),"",BK5*BL5)</f>
        <v>14630</v>
      </c>
      <c r="BN5" s="51">
        <f>IF(ISERROR(BD5*BM5),"",BD5*BM5)</f>
        <v>35843.5</v>
      </c>
      <c r="BO5" s="51">
        <f>IF(ISERROR(BF5*BM5),"",BF5*BM5)</f>
        <v>38915.800000000003</v>
      </c>
      <c r="BP5" s="36"/>
      <c r="BQ5" s="60" t="s">
        <v>5</v>
      </c>
      <c r="BR5" s="60" t="s">
        <v>3</v>
      </c>
      <c r="BS5" s="60" t="s">
        <v>7</v>
      </c>
      <c r="BT5" s="60"/>
    </row>
    <row r="6" spans="1:77" s="61" customFormat="1" ht="90.6" customHeight="1" x14ac:dyDescent="0.25">
      <c r="A6" s="36">
        <v>5</v>
      </c>
      <c r="B6" s="36"/>
      <c r="C6" s="36"/>
      <c r="D6" s="36"/>
      <c r="E6" s="36"/>
      <c r="F6" s="37" t="s">
        <v>6</v>
      </c>
      <c r="G6" s="36" t="s">
        <v>82</v>
      </c>
      <c r="H6" s="39" t="s">
        <v>76</v>
      </c>
      <c r="I6" s="37" t="s">
        <v>6</v>
      </c>
      <c r="J6" s="40" t="s">
        <v>83</v>
      </c>
      <c r="K6" s="41" t="s">
        <v>80</v>
      </c>
      <c r="L6" s="42" t="s">
        <v>77</v>
      </c>
      <c r="M6" s="36" t="s">
        <v>84</v>
      </c>
      <c r="N6" s="36">
        <v>713774</v>
      </c>
      <c r="O6" s="36">
        <v>705107</v>
      </c>
      <c r="P6" s="36" t="s">
        <v>98</v>
      </c>
      <c r="Q6" s="43" t="s">
        <v>89</v>
      </c>
      <c r="R6" s="36" t="s">
        <v>8</v>
      </c>
      <c r="S6" s="62">
        <v>2.38</v>
      </c>
      <c r="T6" s="44">
        <v>2.4500000000000002</v>
      </c>
      <c r="U6" s="36" t="s">
        <v>4</v>
      </c>
      <c r="V6" s="36" t="s">
        <v>79</v>
      </c>
      <c r="W6" s="45">
        <v>41</v>
      </c>
      <c r="X6" s="45">
        <v>28</v>
      </c>
      <c r="Y6" s="45">
        <v>37</v>
      </c>
      <c r="Z6" s="45">
        <f>W6+1</f>
        <v>42</v>
      </c>
      <c r="AA6" s="45">
        <f t="shared" si="3"/>
        <v>29</v>
      </c>
      <c r="AB6" s="45">
        <f t="shared" si="4"/>
        <v>38</v>
      </c>
      <c r="AC6" s="46">
        <v>2</v>
      </c>
      <c r="AD6" s="47">
        <v>12</v>
      </c>
      <c r="AE6" s="48">
        <f>IF(Z6="","",Z6*AA6*AB6/1000000)</f>
        <v>4.5999999999999999E-2</v>
      </c>
      <c r="AF6" s="46">
        <v>63</v>
      </c>
      <c r="AG6" s="49">
        <f>IF(AD6="","",AF6/AE6*AD6)</f>
        <v>16435</v>
      </c>
      <c r="AH6" s="50">
        <v>3850</v>
      </c>
      <c r="AI6" s="51">
        <f>IF(ISERROR(AH6/AG6),"",AH6/AG6)</f>
        <v>0.23</v>
      </c>
      <c r="AJ6" s="52" t="s">
        <v>78</v>
      </c>
      <c r="AK6" s="53">
        <f>9.1%+19%</f>
        <v>0.28100000000000003</v>
      </c>
      <c r="AL6" s="51">
        <f>IF(ISERROR(BF6*AK6),"",BF6*AK6)</f>
        <v>0.75</v>
      </c>
      <c r="AM6" s="51">
        <f>IF(ISERROR(T6+AI6+AL6),"",T6+AI6+AL6)</f>
        <v>3.43</v>
      </c>
      <c r="AN6" s="54">
        <v>0</v>
      </c>
      <c r="AO6" s="51">
        <f t="shared" si="5"/>
        <v>0</v>
      </c>
      <c r="AP6" s="54">
        <v>0</v>
      </c>
      <c r="AQ6" s="51">
        <f>IF(ISERROR(BF6*AP6),"",BF6*AP6)</f>
        <v>0</v>
      </c>
      <c r="AR6" s="54">
        <v>0</v>
      </c>
      <c r="AS6" s="51">
        <f>IF(ISERROR(BF6*AR6),"",BF6*AR6)</f>
        <v>0</v>
      </c>
      <c r="AT6" s="55"/>
      <c r="AU6" s="54">
        <v>0</v>
      </c>
      <c r="AV6" s="51">
        <f>IF(ISERROR(BF6*AU6),"",BF6*AU6)</f>
        <v>0</v>
      </c>
      <c r="AW6" s="55"/>
      <c r="AX6" s="54">
        <v>0</v>
      </c>
      <c r="AY6" s="51">
        <f>IF(ISERROR(BF6*AX6),"",BF6*AX6)</f>
        <v>0</v>
      </c>
      <c r="AZ6" s="55"/>
      <c r="BA6" s="54">
        <v>0</v>
      </c>
      <c r="BB6" s="51">
        <f>IF(ISERROR(BF6*BA6),"",BF6*BA6)</f>
        <v>0</v>
      </c>
      <c r="BC6" s="51">
        <f>IF(ISERROR(AO6++AQ6+AS6+AV6+AY6+BB6),"",AO6++AQ6+AS6+AV6+AY6+BB6)</f>
        <v>0</v>
      </c>
      <c r="BD6" s="51">
        <f>IF(ISERROR(T6+BC6),"",T6+BC6)</f>
        <v>2.4500000000000002</v>
      </c>
      <c r="BE6" s="56">
        <f t="shared" si="6"/>
        <v>7.8899999999999998E-2</v>
      </c>
      <c r="BF6" s="57">
        <v>2.66</v>
      </c>
      <c r="BG6" s="51">
        <f>IF(ISERROR(AI6+AL6+BF6),"",AI6+AL6+BF6)</f>
        <v>3.64</v>
      </c>
      <c r="BH6" s="55">
        <v>5.99</v>
      </c>
      <c r="BI6" s="56">
        <f>IF(ISERROR((BH6-BF6)/BH6),"",(BH6-BF6)/BH6)</f>
        <v>0.55589999999999995</v>
      </c>
      <c r="BJ6" s="56">
        <f>IF(ISERROR((BH6-BG6)/BH6),"",(BH6-BG6)/BH6)</f>
        <v>0.39229999999999998</v>
      </c>
      <c r="BK6" s="58">
        <v>7315</v>
      </c>
      <c r="BL6" s="47">
        <v>3</v>
      </c>
      <c r="BM6" s="59">
        <f>IF(ISERROR(BK6*BL6),"",BK6*BL6)</f>
        <v>21945</v>
      </c>
      <c r="BN6" s="51">
        <f>IF(ISERROR(BD6*BM6),"",BD6*BM6)</f>
        <v>53765.25</v>
      </c>
      <c r="BO6" s="51">
        <f>IF(ISERROR(BF6*BM6),"",BF6*BM6)</f>
        <v>58373.7</v>
      </c>
      <c r="BP6" s="36"/>
      <c r="BQ6" s="60" t="s">
        <v>5</v>
      </c>
      <c r="BR6" s="60" t="s">
        <v>3</v>
      </c>
      <c r="BS6" s="60" t="s">
        <v>7</v>
      </c>
      <c r="BT6" s="60"/>
    </row>
    <row r="7" spans="1:77" s="61" customFormat="1" ht="90.6" customHeight="1" x14ac:dyDescent="0.25">
      <c r="A7" s="36">
        <v>5</v>
      </c>
      <c r="B7" s="36"/>
      <c r="C7" s="36"/>
      <c r="D7" s="36"/>
      <c r="E7" s="36"/>
      <c r="F7" s="37" t="s">
        <v>6</v>
      </c>
      <c r="G7" s="36" t="s">
        <v>99</v>
      </c>
      <c r="H7" s="39" t="s">
        <v>76</v>
      </c>
      <c r="I7" s="37" t="s">
        <v>6</v>
      </c>
      <c r="J7" s="40" t="s">
        <v>83</v>
      </c>
      <c r="K7" s="41" t="s">
        <v>80</v>
      </c>
      <c r="L7" s="42" t="s">
        <v>77</v>
      </c>
      <c r="M7" s="36" t="s">
        <v>84</v>
      </c>
      <c r="N7" s="36">
        <v>713774</v>
      </c>
      <c r="O7" s="36">
        <v>705107</v>
      </c>
      <c r="P7" s="36" t="s">
        <v>100</v>
      </c>
      <c r="Q7" s="43"/>
      <c r="R7" s="36" t="s">
        <v>8</v>
      </c>
      <c r="S7" s="62">
        <v>28.56</v>
      </c>
      <c r="T7" s="44">
        <v>29.4</v>
      </c>
      <c r="U7" s="36" t="s">
        <v>4</v>
      </c>
      <c r="V7" s="36" t="s">
        <v>79</v>
      </c>
      <c r="W7" s="45">
        <v>41</v>
      </c>
      <c r="X7" s="45">
        <v>28</v>
      </c>
      <c r="Y7" s="45">
        <v>37</v>
      </c>
      <c r="Z7" s="45">
        <f>W7+1</f>
        <v>42</v>
      </c>
      <c r="AA7" s="45">
        <f t="shared" ref="AA7" si="7">X7+1</f>
        <v>29</v>
      </c>
      <c r="AB7" s="45">
        <f t="shared" ref="AB7" si="8">Y7+1</f>
        <v>38</v>
      </c>
      <c r="AC7" s="46">
        <v>2</v>
      </c>
      <c r="AD7" s="47">
        <v>12</v>
      </c>
      <c r="AE7" s="48">
        <f>IF(Z7="","",Z7*AA7*AB7/1000000)</f>
        <v>4.5999999999999999E-2</v>
      </c>
      <c r="AF7" s="46">
        <v>63</v>
      </c>
      <c r="AG7" s="49">
        <f>IF(AD7="","",AF7/AE7*AD7)</f>
        <v>16435</v>
      </c>
      <c r="AH7" s="50">
        <v>3850</v>
      </c>
      <c r="AI7" s="51">
        <f>IF(ISERROR(AH7/AG7),"",AH7/AG7)</f>
        <v>0.23</v>
      </c>
      <c r="AJ7" s="52" t="s">
        <v>78</v>
      </c>
      <c r="AK7" s="53">
        <f>9.1%+19%</f>
        <v>0.28100000000000003</v>
      </c>
      <c r="AL7" s="51">
        <f>IF(ISERROR(BF7*AK7),"",BF7*AK7)</f>
        <v>8.9700000000000006</v>
      </c>
      <c r="AM7" s="51">
        <f>IF(ISERROR(T7+AI7+AL7),"",T7+AI7+AL7)</f>
        <v>38.6</v>
      </c>
      <c r="AN7" s="54">
        <v>0</v>
      </c>
      <c r="AO7" s="51">
        <f t="shared" ref="AO7" si="9">IF(ISERROR(BF7*AN7),"",BF7*AN7)</f>
        <v>0</v>
      </c>
      <c r="AP7" s="54">
        <v>0</v>
      </c>
      <c r="AQ7" s="51">
        <f>IF(ISERROR(BF7*AP7),"",BF7*AP7)</f>
        <v>0</v>
      </c>
      <c r="AR7" s="54">
        <v>0</v>
      </c>
      <c r="AS7" s="51">
        <f>IF(ISERROR(BF7*AR7),"",BF7*AR7)</f>
        <v>0</v>
      </c>
      <c r="AT7" s="55"/>
      <c r="AU7" s="54">
        <v>0</v>
      </c>
      <c r="AV7" s="51">
        <f>IF(ISERROR(BF7*AU7),"",BF7*AU7)</f>
        <v>0</v>
      </c>
      <c r="AW7" s="55"/>
      <c r="AX7" s="54">
        <v>0</v>
      </c>
      <c r="AY7" s="51">
        <f>IF(ISERROR(BF7*AX7),"",BF7*AX7)</f>
        <v>0</v>
      </c>
      <c r="AZ7" s="55"/>
      <c r="BA7" s="54">
        <v>0</v>
      </c>
      <c r="BB7" s="51">
        <f>IF(ISERROR(BF7*BA7),"",BF7*BA7)</f>
        <v>0</v>
      </c>
      <c r="BC7" s="51">
        <f>IF(ISERROR(AO7++AQ7+AS7+AV7+AY7+BB7),"",AO7++AQ7+AS7+AV7+AY7+BB7)</f>
        <v>0</v>
      </c>
      <c r="BD7" s="51">
        <f>IF(ISERROR(T7+BC7),"",T7+BC7)</f>
        <v>29.4</v>
      </c>
      <c r="BE7" s="56">
        <f t="shared" ref="BE7" si="10">IF(ISERROR((BF7-BD7)/BF7),"",(BF7-BD7)/BF7)</f>
        <v>7.8899999999999998E-2</v>
      </c>
      <c r="BF7" s="63">
        <v>31.92</v>
      </c>
      <c r="BG7" s="51">
        <f>IF(ISERROR(AI7+AL7+BF7),"",AI7+AL7+BF7)</f>
        <v>41.12</v>
      </c>
      <c r="BH7" s="55">
        <v>5.99</v>
      </c>
      <c r="BI7" s="56">
        <f>IF(ISERROR((BH7-BF7)/BH7),"",(BH7-BF7)/BH7)</f>
        <v>-4.3289</v>
      </c>
      <c r="BJ7" s="56">
        <f>IF(ISERROR((BH7-BG7)/BH7),"",(BH7-BG7)/BH7)</f>
        <v>-5.8647999999999998</v>
      </c>
      <c r="BK7" s="58">
        <v>7315</v>
      </c>
      <c r="BL7" s="47">
        <v>3</v>
      </c>
      <c r="BM7" s="59">
        <f>IF(ISERROR(BK7*BL7),"",BK7*BL7)</f>
        <v>21945</v>
      </c>
      <c r="BN7" s="51">
        <f>IF(ISERROR(BD7*BM7),"",BD7*BM7)</f>
        <v>645183</v>
      </c>
      <c r="BO7" s="51">
        <f>IF(ISERROR(BF7*BM7),"",BF7*BM7)</f>
        <v>700484.4</v>
      </c>
      <c r="BP7" s="36"/>
      <c r="BQ7" s="60" t="s">
        <v>5</v>
      </c>
      <c r="BR7" s="60" t="s">
        <v>3</v>
      </c>
      <c r="BS7" s="60" t="s">
        <v>7</v>
      </c>
      <c r="BT7" s="60"/>
    </row>
  </sheetData>
  <sheetProtection insertRows="0" deleteRows="0" sort="0"/>
  <protectedRanges>
    <protectedRange sqref="BG2:BG7 AL2:BE7 AI2:AI7 BI2:BJ7 AE2:AG7 A2:E7 U2:U7 M2:S7 A8:J211 L8:BG211" name="Range1"/>
    <protectedRange sqref="AC2:AC7" name="Range1_2"/>
    <protectedRange sqref="AH2:AH7" name="Range1_3"/>
    <protectedRange sqref="BK2:BL7" name="Range1_6"/>
    <protectedRange sqref="K8:K252" name="Range1_1"/>
    <protectedRange sqref="L2:L7 F2:J7" name="Range1_7"/>
    <protectedRange sqref="K2:K7" name="Range1_1_1"/>
    <protectedRange sqref="T2:T7 V2:V7" name="Range1_8"/>
    <protectedRange sqref="W2:AB7" name="Range1_2_1"/>
    <protectedRange sqref="AJ2:AK7" name="Range1_4_1"/>
    <protectedRange sqref="BH2:BH7" name="Range1_5_1"/>
  </protectedRanges>
  <phoneticPr fontId="13" type="noConversion"/>
  <dataValidations count="1">
    <dataValidation type="list" allowBlank="1" showInputMessage="1" showErrorMessage="1" sqref="F2:F7" xr:uid="{630704DA-A557-4F91-B573-AC64A25DC0B2}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12BB014-14AC-453B-AA44-2CADCBEE0D59}">
          <x14:formula1>
            <xm:f>#REF!</xm:f>
          </x14:formula1>
          <xm:sqref>D2:D7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U2:U7</xm:sqref>
        </x14:dataValidation>
        <x14:dataValidation type="list" allowBlank="1" showInputMessage="1" showErrorMessage="1" xr:uid="{FCCA7D1C-70B6-4450-81C0-0531BDD2D0BD}">
          <x14:formula1>
            <xm:f>#REF!</xm:f>
          </x14:formula1>
          <xm:sqref>BQ2:BQ7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BR2:BR7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BS2:BS7</xm:sqref>
        </x14:dataValidation>
        <x14:dataValidation type="list" allowBlank="1" showInputMessage="1" showErrorMessage="1" xr:uid="{50E620C8-27FE-4B7C-A0BE-D01B0C4AEA17}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2025-09-05T04:06:49Z</dcterms:modified>
</cp:coreProperties>
</file>