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>#REF!</definedName>
    <definedName name="Acol">#REF!</definedName>
    <definedName name="AD">'[2]other data'!$T$2:$T$5</definedName>
    <definedName name="ADUL">#REF!</definedName>
    <definedName name="ALLOCATE">[3]comments!$F$3:$F$21</definedName>
    <definedName name="APL">#REF!</definedName>
    <definedName name="ART">#REF!</definedName>
    <definedName name="as">'[4]1-Import Product Data Sheet'!$X$2</definedName>
    <definedName name="ATotalsPos">#REF!</definedName>
    <definedName name="Banner">'[5]Hardline Drop down'!$H$5:$H$9</definedName>
    <definedName name="BASI">#REF!</definedName>
    <definedName name="BATH">#REF!</definedName>
    <definedName name="biab">'[6]BIAB OCT 00'!$A$5:$AB$70</definedName>
    <definedName name="bigidea">[7]Lists!$I$6:$I$29</definedName>
    <definedName name="BLK">#REF!</definedName>
    <definedName name="bluedec">'[6]BLUE DEC BED OCT 00'!$A$5:$AB$97</definedName>
    <definedName name="bluesheet">'[6]BLUE SHEETS OCT 00'!$A$5:$AC$150</definedName>
    <definedName name="BRAND">[8]LIST!$D$2:$D$7</definedName>
    <definedName name="Branded">[7]Lists!$F$6:$F$38</definedName>
    <definedName name="brands">'[2]other data'!$K$2:$K$48</definedName>
    <definedName name="Calendar">[9]calendar!$A$1:$B$62</definedName>
    <definedName name="CATEGORY">[10]Sheet1!$DW$2:$DW$3</definedName>
    <definedName name="categoryfinal">'[11]Import Quote Sheet'!$A$90:$A$190</definedName>
    <definedName name="CG">[12]BL!$A$4:$A$874</definedName>
    <definedName name="chargeback">'[2]other data'!$B$2:$B$6</definedName>
    <definedName name="close">#REF!</definedName>
    <definedName name="CLOSING">#REF!</definedName>
    <definedName name="cls">#REF!</definedName>
    <definedName name="Clust747">'[13]D. 747 Clusters'!$1:$1048576</definedName>
    <definedName name="clust748">'[13]D. 748 Clusters'!$1:$1048576</definedName>
    <definedName name="color">[7]Lists!$J$6:$J$29</definedName>
    <definedName name="COLOR_FAMILY">'[14]x-Lists'!$AB$2:$AB$18</definedName>
    <definedName name="colour">[10]Sheet1!$EH$2:$EH$3</definedName>
    <definedName name="CONCEPT1">'[15]concept dump sheet'!$A$3:$W$1852</definedName>
    <definedName name="corn">#REF!</definedName>
    <definedName name="CostCol">#REF!</definedName>
    <definedName name="countries">'[2]other data'!$I$3:$I$249</definedName>
    <definedName name="Cycle">[7]Lists!$E$6:$E$30</definedName>
    <definedName name="data">[16]DATA!$D:$IV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n">[7]Lists!$L$6:$L$29</definedName>
    <definedName name="DesignStrat">[17]Info!$F$3:$F$5</definedName>
    <definedName name="diffgrp">'[2]diff group head'!$A$2:$A$47</definedName>
    <definedName name="DIFFS">'[2]other data'!$AF$2:$AF$13</definedName>
    <definedName name="division">'[18]X-PORTS'!$K$4:$K$12</definedName>
    <definedName name="Division1">'[5]Hardline Drop down'!$A$5:$A$16</definedName>
    <definedName name="Exchange_Rate">[19]Costs!$J$11</definedName>
    <definedName name="FASHION">[8]LIST!$E$2:$E$7</definedName>
    <definedName name="finalports">'[11]Import Quote Sheet'!$B$90:$B$123</definedName>
    <definedName name="Flash">#REF!</definedName>
    <definedName name="foam">[10]Sheet1!$EC$2:$EC$3</definedName>
    <definedName name="FOBCostPerPiece">#REF!</definedName>
    <definedName name="fourdec">'[6]4 STAR DEC BED OCT 00'!$A$5:$AB$143</definedName>
    <definedName name="foursheet">'[6]4 STAR SHEETS OCT 00'!$A$5:$AC$190</definedName>
    <definedName name="freight">'[2]other data'!$AC$3:$AC$14</definedName>
    <definedName name="FUR">#REF!</definedName>
    <definedName name="grid">[20]GRID!$C$6:$Q$17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INITIALBUY">[8]LIST!$G$2:$G$7</definedName>
    <definedName name="ITEMLIST">'[21]ITEM LIST'!$A$1:$H$850</definedName>
    <definedName name="juvenile">'[6]JUVENILE OCT 00'!$A$6:$AB$68</definedName>
    <definedName name="KD">[10]Sheet1!$DS$2:$DS$2</definedName>
    <definedName name="LGT">#REF!</definedName>
    <definedName name="LIFESTYLE">[8]LIST!$C$2:$C$7</definedName>
    <definedName name="LOCALIZATION__PRICEPOINT">'[14]x-Lists'!$Z$2:$Z$4</definedName>
    <definedName name="loctype">'[2]other data'!$BN$2:$BN$6</definedName>
    <definedName name="M">[10]Sheet1!$EA$2:$EA$3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umberOfGroups">12</definedName>
    <definedName name="Ocol">#REF!</definedName>
    <definedName name="Office">'[5]Hardline Drop down'!$C$5:$C$21</definedName>
    <definedName name="ORDERTYPE">'[2]other data'!$AN$2:$AN$6</definedName>
    <definedName name="OTB">'[2]other data'!$R$2:$R$14</definedName>
    <definedName name="OwnedCol">#REF!</definedName>
    <definedName name="PACK">[10]Sheet1!$EE$2:$EE$3</definedName>
    <definedName name="PackageType">'[22]1-Import Product Data Sheet'!$L$102:$L$131</definedName>
    <definedName name="PackCol">#REF!</definedName>
    <definedName name="PDQList">'[22]1-Import Product Data Sheet'!$AR$1:$AR$24</definedName>
    <definedName name="PET">#REF!</definedName>
    <definedName name="PETB">#REF!</definedName>
    <definedName name="PkgFormat">[17]Info!$E$2:$E$49</definedName>
    <definedName name="po_type">'[2]other data'!$AU$2:$AU$11</definedName>
    <definedName name="PORT_IFF">[23]a!$A$10:$B$35</definedName>
    <definedName name="ports">'[18]X-PORTS'!$D$4:$D$33</definedName>
    <definedName name="PortSeq">'[22]1-Import Product Data Sheet'!$U$2</definedName>
    <definedName name="PortSeqLCL">#REF!</definedName>
    <definedName name="POtype">#REF!</definedName>
    <definedName name="PrevBuy">'[22]1-Import Product Data Sheet'!$AR$26:$AR$27</definedName>
    <definedName name="PRICE">[8]LIST!$B$2:$B$6</definedName>
    <definedName name="ProfileDesc">#REF!</definedName>
    <definedName name="RateSeq">'[22]1-Import Product Data Sheet'!$X$2</definedName>
    <definedName name="RUG">#REF!</definedName>
    <definedName name="runnum">'[2]other data'!$BI$2:$BI$18</definedName>
    <definedName name="scalenum">'[2]other data'!$BG$2:$BG$18</definedName>
    <definedName name="Season">'[5]Hardline Drop down'!$D$5:$D$15</definedName>
    <definedName name="sheets">'[6]SHEETS OCT 00'!$A$6:$AC$102</definedName>
    <definedName name="SHET">#REF!</definedName>
    <definedName name="silverdec">'[6]SILVER DEC OCT 00'!$A$5:$AC$102</definedName>
    <definedName name="silversheet">'[6]SILVER SHEETS OCT 00'!$A$6:$AC$129</definedName>
    <definedName name="size1">#REF!</definedName>
    <definedName name="size1a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tuff">#REF!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HEME">'[14]x-Lists'!$AQ$2:$AQ$12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L">#REF!</definedName>
    <definedName name="TREATMENT">'[14]x-Lists'!$AR$2:$AR$23</definedName>
    <definedName name="UDA3A">'[2]other data'!$AY$2:$AY$4</definedName>
    <definedName name="UDA3B">'[2]other data'!$AZ$2:$AZ$6</definedName>
    <definedName name="UNIT">[10]Sheet1!$EF$2:$EF$3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#REF!</definedName>
    <definedName name="User3Col">#REF!</definedName>
    <definedName name="USPORTS">'[18]X-PORTS'!$I$5:$I$7</definedName>
    <definedName name="VendorType">'[5]Hardline Drop down'!$F$5:$F$8</definedName>
    <definedName name="VGAssign">#REF!</definedName>
    <definedName name="WAREHOUSE">'[2]other data'!$BL$2:$BL$24</definedName>
    <definedName name="WIN">#REF!</definedName>
    <definedName name="wood">[10]Sheet1!$EG$2:$EG$3</definedName>
    <definedName name="World1">[7]Lists!$H$6:$H$29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5" i="1" l="1"/>
  <c r="AS5" i="1"/>
  <c r="AP5" i="1"/>
  <c r="AM5" i="1"/>
  <c r="AK5" i="1"/>
  <c r="AC5" i="1"/>
  <c r="AD5" i="1" s="1"/>
  <c r="AF5" i="1" s="1"/>
  <c r="R5" i="1"/>
  <c r="T5" i="1" s="1"/>
  <c r="U5" i="1" s="1"/>
  <c r="BA4" i="1"/>
  <c r="AS4" i="1"/>
  <c r="AP4" i="1"/>
  <c r="AM4" i="1"/>
  <c r="AK4" i="1"/>
  <c r="AC4" i="1"/>
  <c r="AD4" i="1" s="1"/>
  <c r="AF4" i="1" s="1"/>
  <c r="R4" i="1"/>
  <c r="T4" i="1" s="1"/>
  <c r="U4" i="1" s="1"/>
  <c r="BA3" i="1"/>
  <c r="AS3" i="1"/>
  <c r="AP3" i="1"/>
  <c r="AM3" i="1"/>
  <c r="AK3" i="1"/>
  <c r="AC3" i="1"/>
  <c r="AD3" i="1" s="1"/>
  <c r="AF3" i="1" s="1"/>
  <c r="R3" i="1"/>
  <c r="T3" i="1" s="1"/>
  <c r="U3" i="1" s="1"/>
  <c r="BA2" i="1"/>
  <c r="AS2" i="1"/>
  <c r="AP2" i="1"/>
  <c r="AM2" i="1"/>
  <c r="AK2" i="1"/>
  <c r="AC2" i="1"/>
  <c r="AD2" i="1" s="1"/>
  <c r="AF2" i="1" s="1"/>
  <c r="R2" i="1"/>
  <c r="T2" i="1" s="1"/>
  <c r="U2" i="1" s="1"/>
  <c r="AT5" i="1" l="1"/>
  <c r="AI4" i="1"/>
  <c r="AI3" i="1"/>
  <c r="AU5" i="1"/>
  <c r="AI5" i="1"/>
  <c r="AI2" i="1"/>
  <c r="AT4" i="1"/>
  <c r="AU4" i="1" s="1"/>
  <c r="AT3" i="1"/>
  <c r="AU3" i="1" s="1"/>
  <c r="AT2" i="1"/>
  <c r="AU2" i="1" s="1"/>
  <c r="AZ4" i="1" l="1"/>
  <c r="AV4" i="1"/>
  <c r="AZ3" i="1"/>
  <c r="AV3" i="1"/>
  <c r="AZ2" i="1"/>
  <c r="AV2" i="1"/>
  <c r="AZ5" i="1"/>
  <c r="AV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[JLA FOB Price Quote (Value)]*[Rebate/Co-op %]</t>
        </r>
      </text>
    </comment>
    <comment ref="AP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S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T1" authorId="0" shapeId="0">
      <text>
        <r>
          <rPr>
            <sz val="11"/>
            <rFont val="Calibri"/>
            <family val="2"/>
          </rPr>
          <t>[DA $]+[Rebate/Co-op $]+[Load 1 $]+[Load 2 $]</t>
        </r>
      </text>
    </comment>
    <comment ref="AU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<sst xmlns="http://schemas.openxmlformats.org/spreadsheetml/2006/main" count="105" uniqueCount="70">
  <si>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</si>
  <si>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</si>
  <si>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</si>
  <si>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</si>
  <si>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</si>
  <si>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</si>
  <si>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</si>
  <si>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</si>
  <si>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</si>
  <si>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</si>
  <si>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</si>
  <si>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</si>
  <si>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</si>
  <si>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</si>
  <si>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</si>
  <si>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</si>
  <si>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</si>
  <si>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</si>
  <si>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</si>
  <si>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</si>
  <si>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</si>
  <si>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</si>
  <si>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</si>
  <si>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</si>
  <si>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</si>
  <si>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</si>
  <si>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</si>
  <si>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</si>
  <si>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</si>
  <si>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</si>
  <si>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</si>
  <si>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</si>
  <si>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</si>
  <si>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</si>
  <si>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</si>
  <si>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</si>
  <si>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</si>
  <si>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Royalty%</t>
  </si>
  <si>
    <t>Royalty $</t>
  </si>
  <si>
    <t>Blue Box</t>
  </si>
  <si>
    <t>Blue Box%</t>
  </si>
  <si>
    <t>Blue Box $</t>
  </si>
  <si>
    <t>Photo%</t>
  </si>
  <si>
    <t>Photo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</si>
  <si>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</si>
  <si>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</si>
  <si>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</si>
  <si>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</si>
  <si>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</si>
  <si>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</si>
  <si>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</si>
  <si>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</si>
  <si>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Mainstays</t>
  </si>
  <si>
    <t>TRAVEL BLANKET</t>
  </si>
  <si>
    <t>Beach Blanket</t>
  </si>
  <si>
    <t>500D Solid Oxford with water repellent Coated to 190T Print Taffeta, 100gsm poly filling with Pinsonic Quilted,
Overlap Cover with Pocket
6pcs per PDQ</t>
  </si>
  <si>
    <t>100% Poly Oxford, 100% Poly 190T Taffet, 100% Poly Fiber Filling, Pinsonic Quilting</t>
  </si>
  <si>
    <t xml:space="preserve">60x70"
</t>
  </si>
  <si>
    <t>CHERRY STRIPE</t>
  </si>
  <si>
    <t>WC52-1192</t>
    <phoneticPr fontId="8" type="noConversion"/>
  </si>
  <si>
    <t>Piece</t>
  </si>
  <si>
    <t>Normal</t>
  </si>
  <si>
    <t>6301.90.0000</t>
  </si>
  <si>
    <t>Shanghai, China</t>
  </si>
  <si>
    <t xml:space="preserve">MINI BLOCK STRIPE </t>
  </si>
  <si>
    <t>WC52-1193</t>
  </si>
  <si>
    <t xml:space="preserve">TOUCAN BEACH </t>
  </si>
  <si>
    <t>WC52-1194</t>
  </si>
  <si>
    <t>RED GINGHAM</t>
  </si>
  <si>
    <t>WC52-1195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</si>
</sst>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¥-478]#,##0.00"/>
    <numFmt numFmtId="177" formatCode="&quot;$&quot;#,##0.00"/>
    <numFmt numFmtId="178" formatCode="0.0"/>
    <numFmt numFmtId="179" formatCode="0.000"/>
    <numFmt numFmtId="180" formatCode="_([$$-409]* #,##0.00_);_([$$-409]* \(#,##0.00\);_([$$-409]* &quot;-&quot;??_);_(@_)"/>
    <numFmt numFmtId="181" formatCode="_(&quot;$&quot;* #,##0.00_);_(&quot;$&quot;* \(#,##0.00\);_(&quot;$&quot;* &quot;-&quot;??_);_(@_)"/>
    <numFmt numFmtId="182" formatCode="[$¥-804]#,##0.00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2" xfId="0" applyNumberFormat="1" applyBorder="1" applyAlignment="1">
      <alignment wrapText="1"/>
    </xf>
    <xf numFmtId="1" fontId="0" fillId="0" borderId="2" xfId="0" applyNumberForma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2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177" fontId="6" fillId="2" borderId="2" xfId="2" applyNumberFormat="1" applyFont="1" applyFill="1" applyBorder="1" applyAlignment="1">
      <alignment wrapText="1"/>
    </xf>
    <xf numFmtId="177" fontId="3" fillId="6" borderId="1" xfId="0" applyNumberFormat="1" applyFont="1" applyFill="1" applyBorder="1" applyAlignment="1">
      <alignment horizontal="center" wrapText="1"/>
    </xf>
    <xf numFmtId="177" fontId="3" fillId="2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9" fontId="6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7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7" fontId="6" fillId="5" borderId="2" xfId="2" applyNumberFormat="1" applyFont="1" applyFill="1" applyBorder="1" applyAlignment="1">
      <alignment wrapText="1"/>
    </xf>
    <xf numFmtId="10" fontId="3" fillId="0" borderId="0" xfId="0" applyNumberFormat="1" applyFont="1" applyAlignment="1">
      <alignment horizontal="center" wrapText="1"/>
    </xf>
    <xf numFmtId="0" fontId="6" fillId="3" borderId="2" xfId="2" applyFont="1" applyFill="1" applyBorder="1" applyAlignment="1">
      <alignment wrapText="1"/>
    </xf>
    <xf numFmtId="177" fontId="7" fillId="7" borderId="1" xfId="2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180" fontId="5" fillId="0" borderId="2" xfId="0" applyNumberFormat="1" applyFont="1" applyBorder="1"/>
    <xf numFmtId="0" fontId="5" fillId="8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77" fontId="0" fillId="9" borderId="2" xfId="3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82" fontId="0" fillId="0" borderId="2" xfId="0" applyNumberFormat="1" applyBorder="1" applyAlignment="1">
      <alignment wrapText="1"/>
    </xf>
    <xf numFmtId="178" fontId="0" fillId="0" borderId="2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179" fontId="0" fillId="9" borderId="2" xfId="0" applyNumberFormat="1" applyFill="1" applyBorder="1" applyAlignment="1">
      <alignment wrapText="1"/>
    </xf>
    <xf numFmtId="1" fontId="0" fillId="9" borderId="2" xfId="0" applyNumberFormat="1" applyFill="1" applyBorder="1" applyAlignment="1">
      <alignment wrapText="1"/>
    </xf>
    <xf numFmtId="177" fontId="0" fillId="9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9" borderId="2" xfId="4" applyNumberFormat="1" applyFont="1" applyFill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MCA%202026%20Beach%20Blanket%20Commitment%20202509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UUDXL2\Local%20Settings\Temporary%20Internet%20Files\Content.Outlook\15XD6OX2\Coastal%20Bedding%20Spring%20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Zhang/Desktop/Work/Hanssem/192.168.20.8/&#23478;&#32442;&#19968;&#37096;/Target/Target%20&#24320;&#21457;&#36164;&#26009;/Fall%2012%20development/D65%20Holiday/Line%20Pla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牛津布 (3.5)"/>
      <sheetName val="ValueSelection"/>
      <sheetName val="Data"/>
    </sheetNames>
    <sheetDataSet>
      <sheetData sheetId="0"/>
      <sheetData sheetId="1"/>
      <sheetData sheetId="2">
        <row r="93">
          <cell r="B93">
            <v>41</v>
          </cell>
        </row>
      </sheetData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  <sheetName val="x-Lists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5"/>
  <sheetViews>
    <sheetView tabSelected="1" workbookViewId="0">
      <selection activeCell="I7" sqref="I7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5" width="7.85546875" style="2" customWidth="1"/>
    <col min="6" max="6" width="11.28515625" style="2" customWidth="1"/>
    <col min="7" max="7" width="7.5703125" style="2" customWidth="1"/>
    <col min="8" max="8" width="14.85546875" style="2" customWidth="1"/>
    <col min="9" max="9" width="16" style="2" customWidth="1"/>
    <col min="10" max="10" width="17.28515625" style="2" customWidth="1"/>
    <col min="11" max="11" width="16" style="3" customWidth="1"/>
    <col min="12" max="12" width="7" style="2" customWidth="1"/>
    <col min="13" max="13" width="7.7109375" style="2" customWidth="1"/>
    <col min="14" max="14" width="6.140625" style="2" customWidth="1"/>
    <col min="15" max="15" width="13.28515625" style="2" customWidth="1"/>
    <col min="16" max="16" width="18.7109375" style="2" customWidth="1"/>
    <col min="17" max="17" width="5.57031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7.85546875" style="10" customWidth="1"/>
    <col min="37" max="37" width="5.85546875" style="6" customWidth="1"/>
    <col min="38" max="39" width="9.5703125" style="10" customWidth="1"/>
    <col min="40" max="40" width="10" style="6" customWidth="1"/>
    <col min="41" max="41" width="9.5703125" style="6" customWidth="1"/>
    <col min="42" max="42" width="9.42578125" style="6" customWidth="1"/>
    <col min="43" max="43" width="7.140625" style="10" customWidth="1"/>
    <col min="44" max="44" width="7.85546875" style="10" customWidth="1"/>
    <col min="45" max="45" width="9.5703125" style="6" customWidth="1"/>
    <col min="46" max="46" width="8.140625" style="6" customWidth="1"/>
    <col min="47" max="47" width="9.140625" style="2" customWidth="1"/>
    <col min="48" max="49" width="9.140625" style="2"/>
    <col min="50" max="51" width="9.140625" style="6"/>
    <col min="52" max="53" width="10.140625" style="2" bestFit="1" customWidth="1"/>
    <col min="54" max="16384" width="9.140625" style="2"/>
  </cols>
  <sheetData>
    <row r="1" spans="1:56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1" t="s">
        <v>35</v>
      </c>
      <c r="AK1" s="30" t="s">
        <v>36</v>
      </c>
      <c r="AL1" s="33" t="s">
        <v>37</v>
      </c>
      <c r="AM1" s="30" t="s">
        <v>38</v>
      </c>
      <c r="AN1" s="24" t="s">
        <v>39</v>
      </c>
      <c r="AO1" s="31" t="s">
        <v>40</v>
      </c>
      <c r="AP1" s="30" t="s">
        <v>41</v>
      </c>
      <c r="AQ1" s="24" t="s">
        <v>1</v>
      </c>
      <c r="AR1" s="31" t="s">
        <v>42</v>
      </c>
      <c r="AS1" s="30" t="s">
        <v>43</v>
      </c>
      <c r="AT1" s="30" t="s">
        <v>44</v>
      </c>
      <c r="AU1" s="34" t="s">
        <v>45</v>
      </c>
      <c r="AV1" s="34" t="s">
        <v>46</v>
      </c>
      <c r="AW1" s="35" t="s">
        <v>47</v>
      </c>
      <c r="AX1" s="13" t="s">
        <v>48</v>
      </c>
      <c r="AY1" s="13" t="s">
        <v>49</v>
      </c>
      <c r="AZ1" s="36" t="s">
        <v>50</v>
      </c>
      <c r="BA1" s="36" t="s">
        <v>51</v>
      </c>
    </row>
    <row r="2" spans="1:56" ht="75" customHeight="1" x14ac:dyDescent="0.25">
      <c r="A2" s="37">
        <v>1</v>
      </c>
      <c r="B2" s="38"/>
      <c r="C2" s="38"/>
      <c r="D2" s="38" t="s">
        <v>52</v>
      </c>
      <c r="E2" s="39"/>
      <c r="F2" s="38" t="s">
        <v>53</v>
      </c>
      <c r="G2" s="38"/>
      <c r="H2" s="39" t="s">
        <v>54</v>
      </c>
      <c r="I2" s="38" t="s">
        <v>54</v>
      </c>
      <c r="J2" s="38" t="s">
        <v>55</v>
      </c>
      <c r="K2" s="40" t="s">
        <v>56</v>
      </c>
      <c r="L2" s="38" t="s">
        <v>57</v>
      </c>
      <c r="M2" s="41" t="s">
        <v>58</v>
      </c>
      <c r="N2" s="38"/>
      <c r="O2" s="42" t="s">
        <v>59</v>
      </c>
      <c r="P2" s="43"/>
      <c r="Q2" s="38" t="s">
        <v>60</v>
      </c>
      <c r="R2" s="44">
        <f>'[1]牛津布 (3.5)'!B93</f>
        <v>41</v>
      </c>
      <c r="S2" s="45">
        <v>8.1</v>
      </c>
      <c r="T2" s="46">
        <f>R2/S2</f>
        <v>5.0617283950617287</v>
      </c>
      <c r="U2" s="47">
        <f>T2</f>
        <v>5.0617283950617287</v>
      </c>
      <c r="V2" s="48">
        <v>39.5</v>
      </c>
      <c r="W2" s="38" t="s">
        <v>61</v>
      </c>
      <c r="X2" s="49">
        <v>42</v>
      </c>
      <c r="Y2" s="49">
        <v>32</v>
      </c>
      <c r="Z2" s="49">
        <v>39.5</v>
      </c>
      <c r="AA2" s="45">
        <v>10</v>
      </c>
      <c r="AB2" s="50">
        <v>6</v>
      </c>
      <c r="AC2" s="51">
        <f>IF(X2="","",X2*Y2*Z2/1000000)</f>
        <v>5.3088000000000003E-2</v>
      </c>
      <c r="AD2" s="52">
        <f>IF(AB2="","",65/AC2*AB2)</f>
        <v>7346.2929475587698</v>
      </c>
      <c r="AE2" s="38">
        <v>5400</v>
      </c>
      <c r="AF2" s="53">
        <f>IF(ISERROR(AE2/AD2),"",AE2/AD2)</f>
        <v>0.73506461538461543</v>
      </c>
      <c r="AG2" s="38" t="s">
        <v>62</v>
      </c>
      <c r="AH2" s="54">
        <v>0.17</v>
      </c>
      <c r="AI2" s="53">
        <f>IF(ISERROR(U2*AH2),"",U2*AH2)</f>
        <v>0.86049382716049394</v>
      </c>
      <c r="AJ2" s="54">
        <v>0.01</v>
      </c>
      <c r="AK2" s="53">
        <f>IF(ISERROR(AW2*AJ2),"",AW2*AJ2)</f>
        <v>6.0400000000000002E-2</v>
      </c>
      <c r="AL2" s="54">
        <v>0</v>
      </c>
      <c r="AM2" s="53">
        <f>IF(ISERROR(AW2*AL2),"",AW2*AL2)</f>
        <v>0</v>
      </c>
      <c r="AN2" s="38">
        <v>0</v>
      </c>
      <c r="AO2" s="54">
        <v>5.0000000000000001E-3</v>
      </c>
      <c r="AP2" s="53">
        <f>IF(ISERROR(AW2*AO2),"",AW2*AO2)</f>
        <v>3.0200000000000001E-2</v>
      </c>
      <c r="AQ2" s="11">
        <v>0</v>
      </c>
      <c r="AR2" s="54">
        <v>5.0000000000000001E-3</v>
      </c>
      <c r="AS2" s="53">
        <f>IF(ISERROR(AW2*AR2),"",AW2*AR2)</f>
        <v>3.0200000000000001E-2</v>
      </c>
      <c r="AT2" s="53">
        <f t="shared" ref="AT2:AT5" si="0">IF(ISERROR(AK2+AM2+AP2+AS2),"",AK2+AM2+AP2+AS2)</f>
        <v>0.1208</v>
      </c>
      <c r="AU2" s="53">
        <f t="shared" ref="AU2:AU5" si="1">IF(ISERROR(U2+AT2),"",U2+AT2)</f>
        <v>5.1825283950617287</v>
      </c>
      <c r="AV2" s="55">
        <f>IF(ISERROR((AW2-AU2)/AW2),"",(AW2-AU2)/AW2)</f>
        <v>0.1419654975063363</v>
      </c>
      <c r="AW2" s="53">
        <v>6.04</v>
      </c>
      <c r="AX2" s="11" t="s">
        <v>63</v>
      </c>
      <c r="AY2" s="12">
        <v>3354</v>
      </c>
      <c r="AZ2" s="53">
        <f>IF(ISERROR(AU2*AY2),"",AU2*AY2)</f>
        <v>17382.200237037039</v>
      </c>
      <c r="BA2" s="53">
        <f>IF(ISERROR(AW2*AY2),"",AW2*AY2)</f>
        <v>20258.16</v>
      </c>
      <c r="BB2"/>
    </row>
    <row r="3" spans="1:56" ht="75" customHeight="1" x14ac:dyDescent="0.25">
      <c r="A3" s="37">
        <v>2</v>
      </c>
      <c r="B3" s="38"/>
      <c r="C3" s="38"/>
      <c r="D3" s="38" t="s">
        <v>52</v>
      </c>
      <c r="E3" s="39"/>
      <c r="F3" s="38" t="s">
        <v>53</v>
      </c>
      <c r="G3" s="38"/>
      <c r="H3" s="39" t="s">
        <v>54</v>
      </c>
      <c r="I3" s="38" t="s">
        <v>54</v>
      </c>
      <c r="J3" s="38" t="s">
        <v>55</v>
      </c>
      <c r="K3" s="40" t="s">
        <v>56</v>
      </c>
      <c r="L3" s="38" t="s">
        <v>57</v>
      </c>
      <c r="M3" s="41" t="s">
        <v>64</v>
      </c>
      <c r="N3" s="38"/>
      <c r="O3" s="42" t="s">
        <v>65</v>
      </c>
      <c r="P3" s="43"/>
      <c r="Q3" s="38" t="s">
        <v>60</v>
      </c>
      <c r="R3" s="44">
        <f>'[1]牛津布 (3.5)'!B93</f>
        <v>41</v>
      </c>
      <c r="S3" s="45">
        <v>8.1</v>
      </c>
      <c r="T3" s="46">
        <f>R3/S3</f>
        <v>5.0617283950617287</v>
      </c>
      <c r="U3" s="47">
        <f t="shared" ref="U3:U5" si="2">T3</f>
        <v>5.0617283950617287</v>
      </c>
      <c r="V3" s="48">
        <v>39.5</v>
      </c>
      <c r="W3" s="38" t="s">
        <v>61</v>
      </c>
      <c r="X3" s="49">
        <v>42</v>
      </c>
      <c r="Y3" s="49">
        <v>32</v>
      </c>
      <c r="Z3" s="49">
        <v>39.5</v>
      </c>
      <c r="AA3" s="45">
        <v>10</v>
      </c>
      <c r="AB3" s="50">
        <v>6</v>
      </c>
      <c r="AC3" s="51">
        <f>IF(X3="","",X3*Y3*Z3/1000000)</f>
        <v>5.3088000000000003E-2</v>
      </c>
      <c r="AD3" s="52">
        <f>IF(AB3="","",65/AC3*AB3)</f>
        <v>7346.2929475587698</v>
      </c>
      <c r="AE3" s="38">
        <v>5400</v>
      </c>
      <c r="AF3" s="53">
        <f>IF(ISERROR(AE3/AD3),"",AE3/AD3)</f>
        <v>0.73506461538461543</v>
      </c>
      <c r="AG3" s="38" t="s">
        <v>62</v>
      </c>
      <c r="AH3" s="54">
        <v>0.17</v>
      </c>
      <c r="AI3" s="53">
        <f>IF(ISERROR(U3*AH3),"",U3*AH3)</f>
        <v>0.86049382716049394</v>
      </c>
      <c r="AJ3" s="54">
        <v>0.01</v>
      </c>
      <c r="AK3" s="53">
        <f t="shared" ref="AK3:AK5" si="3">IF(ISERROR(AW3*AJ3),"",AW3*AJ3)</f>
        <v>6.0400000000000002E-2</v>
      </c>
      <c r="AL3" s="54">
        <v>0</v>
      </c>
      <c r="AM3" s="53">
        <f t="shared" ref="AM3:AM5" si="4">IF(ISERROR(AW3*AL3),"",AW3*AL3)</f>
        <v>0</v>
      </c>
      <c r="AN3" s="38">
        <v>0</v>
      </c>
      <c r="AO3" s="54">
        <v>5.0000000000000001E-3</v>
      </c>
      <c r="AP3" s="53">
        <f>IF(ISERROR(AW3*AO3),"",AW3*AO3)</f>
        <v>3.0200000000000001E-2</v>
      </c>
      <c r="AQ3" s="11">
        <v>0</v>
      </c>
      <c r="AR3" s="54">
        <v>5.0000000000000001E-3</v>
      </c>
      <c r="AS3" s="53">
        <f t="shared" ref="AS3:AS5" si="5">IF(ISERROR(AW3*AR3),"",AW3*AR3)</f>
        <v>3.0200000000000001E-2</v>
      </c>
      <c r="AT3" s="53">
        <f t="shared" si="0"/>
        <v>0.1208</v>
      </c>
      <c r="AU3" s="53">
        <f t="shared" si="1"/>
        <v>5.1825283950617287</v>
      </c>
      <c r="AV3" s="55">
        <f t="shared" ref="AV3:AV5" si="6">IF(ISERROR((AW3-AU3)/AW3),"",(AW3-AU3)/AW3)</f>
        <v>0.1419654975063363</v>
      </c>
      <c r="AW3" s="53">
        <v>6.04</v>
      </c>
      <c r="AX3" s="11" t="s">
        <v>63</v>
      </c>
      <c r="AY3" s="12">
        <v>3354</v>
      </c>
      <c r="AZ3" s="53">
        <f t="shared" ref="AZ3:AZ5" si="7">IF(ISERROR(AU3*AY3),"",AU3*AY3)</f>
        <v>17382.200237037039</v>
      </c>
      <c r="BA3" s="53">
        <f t="shared" ref="BA3:BA5" si="8">IF(ISERROR(AW3*AY3),"",AW3*AY3)</f>
        <v>20258.16</v>
      </c>
    </row>
    <row r="4" spans="1:56" ht="75" customHeight="1" x14ac:dyDescent="0.25">
      <c r="A4" s="37">
        <v>3</v>
      </c>
      <c r="B4" s="38"/>
      <c r="C4" s="38"/>
      <c r="D4" s="38" t="s">
        <v>52</v>
      </c>
      <c r="E4" s="39"/>
      <c r="F4" s="38" t="s">
        <v>53</v>
      </c>
      <c r="G4" s="38"/>
      <c r="H4" s="39" t="s">
        <v>54</v>
      </c>
      <c r="I4" s="38" t="s">
        <v>54</v>
      </c>
      <c r="J4" s="38" t="s">
        <v>55</v>
      </c>
      <c r="K4" s="40" t="s">
        <v>56</v>
      </c>
      <c r="L4" s="38" t="s">
        <v>57</v>
      </c>
      <c r="M4" s="41" t="s">
        <v>66</v>
      </c>
      <c r="N4" s="38"/>
      <c r="O4" s="42" t="s">
        <v>67</v>
      </c>
      <c r="P4" s="43"/>
      <c r="Q4" s="38" t="s">
        <v>60</v>
      </c>
      <c r="R4" s="44">
        <f>'[1]牛津布 (3.5)'!B93</f>
        <v>41</v>
      </c>
      <c r="S4" s="45">
        <v>8.1</v>
      </c>
      <c r="T4" s="46">
        <f t="shared" ref="T4:T5" si="9">R4/S4</f>
        <v>5.0617283950617287</v>
      </c>
      <c r="U4" s="47">
        <f t="shared" si="2"/>
        <v>5.0617283950617287</v>
      </c>
      <c r="V4" s="48">
        <v>39.5</v>
      </c>
      <c r="W4" s="38" t="s">
        <v>61</v>
      </c>
      <c r="X4" s="49">
        <v>42</v>
      </c>
      <c r="Y4" s="49">
        <v>32</v>
      </c>
      <c r="Z4" s="49">
        <v>39.5</v>
      </c>
      <c r="AA4" s="45">
        <v>10</v>
      </c>
      <c r="AB4" s="50">
        <v>6</v>
      </c>
      <c r="AC4" s="51">
        <f t="shared" ref="AC4:AC5" si="10">IF(X4="","",X4*Y4*Z4/1000000)</f>
        <v>5.3088000000000003E-2</v>
      </c>
      <c r="AD4" s="52">
        <f t="shared" ref="AD4:AD5" si="11">IF(AB4="","",65/AC4*AB4)</f>
        <v>7346.2929475587698</v>
      </c>
      <c r="AE4" s="38">
        <v>5400</v>
      </c>
      <c r="AF4" s="53">
        <f t="shared" ref="AF4:AF5" si="12">IF(ISERROR(AE4/AD4),"",AE4/AD4)</f>
        <v>0.73506461538461543</v>
      </c>
      <c r="AG4" s="38" t="s">
        <v>62</v>
      </c>
      <c r="AH4" s="54">
        <v>0.17</v>
      </c>
      <c r="AI4" s="53">
        <f t="shared" ref="AI4:AI5" si="13">IF(ISERROR(U4*AH4),"",U4*AH4)</f>
        <v>0.86049382716049394</v>
      </c>
      <c r="AJ4" s="54">
        <v>0.01</v>
      </c>
      <c r="AK4" s="53">
        <f t="shared" si="3"/>
        <v>6.0400000000000002E-2</v>
      </c>
      <c r="AL4" s="54">
        <v>0</v>
      </c>
      <c r="AM4" s="53">
        <f t="shared" si="4"/>
        <v>0</v>
      </c>
      <c r="AN4" s="38">
        <v>0</v>
      </c>
      <c r="AO4" s="54">
        <v>5.0000000000000001E-3</v>
      </c>
      <c r="AP4" s="53">
        <f>IF(ISERROR(AW4*AO4),"",AW4*AO4)</f>
        <v>3.0200000000000001E-2</v>
      </c>
      <c r="AQ4" s="11">
        <v>0</v>
      </c>
      <c r="AR4" s="54">
        <v>5.0000000000000001E-3</v>
      </c>
      <c r="AS4" s="53">
        <f t="shared" si="5"/>
        <v>3.0200000000000001E-2</v>
      </c>
      <c r="AT4" s="53">
        <f t="shared" si="0"/>
        <v>0.1208</v>
      </c>
      <c r="AU4" s="53">
        <f t="shared" si="1"/>
        <v>5.1825283950617287</v>
      </c>
      <c r="AV4" s="55">
        <f t="shared" si="6"/>
        <v>0.1419654975063363</v>
      </c>
      <c r="AW4" s="53">
        <v>6.04</v>
      </c>
      <c r="AX4" s="11" t="s">
        <v>63</v>
      </c>
      <c r="AY4" s="12">
        <v>3354</v>
      </c>
      <c r="AZ4" s="53">
        <f t="shared" si="7"/>
        <v>17382.200237037039</v>
      </c>
      <c r="BA4" s="53">
        <f t="shared" si="8"/>
        <v>20258.16</v>
      </c>
      <c r="BB4"/>
      <c r="BD4"/>
    </row>
    <row r="5" spans="1:56" ht="75" customHeight="1" x14ac:dyDescent="0.25">
      <c r="A5" s="37">
        <v>4</v>
      </c>
      <c r="B5" s="38"/>
      <c r="C5" s="38"/>
      <c r="D5" s="38" t="s">
        <v>52</v>
      </c>
      <c r="E5" s="39"/>
      <c r="F5" s="38" t="s">
        <v>53</v>
      </c>
      <c r="G5" s="38"/>
      <c r="H5" s="39" t="s">
        <v>54</v>
      </c>
      <c r="I5" s="38" t="s">
        <v>54</v>
      </c>
      <c r="J5" s="38" t="s">
        <v>55</v>
      </c>
      <c r="K5" s="40" t="s">
        <v>56</v>
      </c>
      <c r="L5" s="38" t="s">
        <v>57</v>
      </c>
      <c r="M5" s="41" t="s">
        <v>68</v>
      </c>
      <c r="N5" s="38"/>
      <c r="O5" s="42" t="s">
        <v>69</v>
      </c>
      <c r="P5" s="43"/>
      <c r="Q5" s="38" t="s">
        <v>60</v>
      </c>
      <c r="R5" s="44">
        <f>'[1]牛津布 (3.5)'!B93</f>
        <v>41</v>
      </c>
      <c r="S5" s="45">
        <v>8.1</v>
      </c>
      <c r="T5" s="46">
        <f t="shared" si="9"/>
        <v>5.0617283950617287</v>
      </c>
      <c r="U5" s="47">
        <f t="shared" si="2"/>
        <v>5.0617283950617287</v>
      </c>
      <c r="V5" s="48">
        <v>39.5</v>
      </c>
      <c r="W5" s="38" t="s">
        <v>61</v>
      </c>
      <c r="X5" s="49">
        <v>42</v>
      </c>
      <c r="Y5" s="49">
        <v>32</v>
      </c>
      <c r="Z5" s="49">
        <v>39.5</v>
      </c>
      <c r="AA5" s="45">
        <v>10</v>
      </c>
      <c r="AB5" s="50">
        <v>6</v>
      </c>
      <c r="AC5" s="51">
        <f t="shared" si="10"/>
        <v>5.3088000000000003E-2</v>
      </c>
      <c r="AD5" s="52">
        <f t="shared" si="11"/>
        <v>7346.2929475587698</v>
      </c>
      <c r="AE5" s="38">
        <v>5400</v>
      </c>
      <c r="AF5" s="53">
        <f t="shared" si="12"/>
        <v>0.73506461538461543</v>
      </c>
      <c r="AG5" s="38" t="s">
        <v>62</v>
      </c>
      <c r="AH5" s="54">
        <v>0.17</v>
      </c>
      <c r="AI5" s="53">
        <f t="shared" si="13"/>
        <v>0.86049382716049394</v>
      </c>
      <c r="AJ5" s="54">
        <v>0.01</v>
      </c>
      <c r="AK5" s="53">
        <f t="shared" si="3"/>
        <v>6.0400000000000002E-2</v>
      </c>
      <c r="AL5" s="54">
        <v>0</v>
      </c>
      <c r="AM5" s="53">
        <f t="shared" si="4"/>
        <v>0</v>
      </c>
      <c r="AN5" s="38">
        <v>0</v>
      </c>
      <c r="AO5" s="54">
        <v>5.0000000000000001E-3</v>
      </c>
      <c r="AP5" s="53">
        <f t="shared" ref="AP5" si="14">IF(ISERROR(AW5*AO5),"",AW5*AO5)</f>
        <v>3.0200000000000001E-2</v>
      </c>
      <c r="AQ5" s="11">
        <v>0</v>
      </c>
      <c r="AR5" s="54">
        <v>5.0000000000000001E-3</v>
      </c>
      <c r="AS5" s="53">
        <f t="shared" si="5"/>
        <v>3.0200000000000001E-2</v>
      </c>
      <c r="AT5" s="53">
        <f t="shared" si="0"/>
        <v>0.1208</v>
      </c>
      <c r="AU5" s="53">
        <f t="shared" si="1"/>
        <v>5.1825283950617287</v>
      </c>
      <c r="AV5" s="55">
        <f t="shared" si="6"/>
        <v>0.1419654975063363</v>
      </c>
      <c r="AW5" s="53">
        <v>6.04</v>
      </c>
      <c r="AX5" s="11" t="s">
        <v>63</v>
      </c>
      <c r="AY5" s="12">
        <v>3354</v>
      </c>
      <c r="AZ5" s="53">
        <f t="shared" si="7"/>
        <v>17382.200237037039</v>
      </c>
      <c r="BA5" s="53">
        <f t="shared" si="8"/>
        <v>20258.16</v>
      </c>
    </row>
  </sheetData>
  <sheetProtection insertRows="0" deleteRows="0" sort="0"/>
  <protectedRanges>
    <protectedRange sqref="A2:J241 AX1 L2:N5 AL1:AM1 L6:AT241 P2:AW5 AY2:AY5" name="Range1"/>
    <protectedRange sqref="K2:K248" name="Range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[1]ValueSelection!#REF!</xm:f>
          </x14:formula1>
          <xm:sqref>F2:F5</xm:sqref>
        </x14:dataValidation>
        <x14:dataValidation type="list" allowBlank="1" showInputMessage="1" showErrorMessage="1">
          <x14:formula1>
            <xm:f>[1]ValueSelection!#REF!</xm:f>
          </x14:formula1>
          <xm:sqref>E2:E5</xm:sqref>
        </x14:dataValidation>
        <x14:dataValidation type="list" allowBlank="1" showInputMessage="1" showErrorMessage="1">
          <x14:formula1>
            <xm:f>[1]Data!#REF!</xm:f>
          </x14:formula1>
          <xm:sqref>AX2:AX5</xm:sqref>
        </x14:dataValidation>
        <x14:dataValidation type="list" allowBlank="1" showInputMessage="1" showErrorMessage="1">
          <x14:formula1>
            <xm:f>[1]Data!#REF!</xm:f>
          </x14:formula1>
          <xm:sqref>Q2:Q5</xm:sqref>
        </x14:dataValidation>
        <x14:dataValidation type="list" allowBlank="1" showInputMessage="1" showErrorMessage="1">
          <x14:formula1>
            <xm:f>[1]Data!#REF!</xm:f>
          </x14:formula1>
          <xm:sqref>W2:W5</xm:sqref>
        </x14:dataValidation>
        <x14:dataValidation type="list" allowBlank="1" showInputMessage="1" showErrorMessage="1">
          <x14:formula1>
            <xm:f>[1]ValueSelection!#REF!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2025-09-09T05:26:53Z</dcterms:created>
  <dcterms:modified xsi:type="dcterms:W3CDTF">2025-09-09T05:28:41Z</dcterms:modified>
</cp:coreProperties>
</file>