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580" windowHeight="936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E2" i="1" l="1"/>
  <c r="BU2" i="1" s="1"/>
  <c r="CB2" i="1"/>
  <c r="BV2" i="1"/>
  <c r="BA2" i="1"/>
  <c r="AT2" i="1"/>
  <c r="AO2" i="1"/>
  <c r="AN2" i="1"/>
  <c r="AM2" i="1"/>
  <c r="AL2" i="1"/>
  <c r="AK2" i="1"/>
  <c r="BT2" i="1" l="1"/>
  <c r="BM2" i="1" s="1"/>
  <c r="AQ2" i="1"/>
  <c r="BG2" i="1"/>
  <c r="BJ2" i="1" l="1"/>
  <c r="BE2" i="1"/>
  <c r="BC2" i="1"/>
  <c r="BP2" i="1"/>
  <c r="BQ2" i="1"/>
  <c r="BR2" i="1" s="1"/>
  <c r="BS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Q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A1" authorId="0" shapeId="0">
      <text>
        <r>
          <rPr>
            <sz val="11"/>
            <rFont val="Calibri"/>
            <family val="2"/>
          </rPr>
          <t>[Total Testing Fee $]/[Estimated Order Units]</t>
        </r>
      </text>
    </comment>
    <comment ref="BC1" authorId="0" shapeId="0">
      <text>
        <r>
          <rPr>
            <sz val="11"/>
            <rFont val="Calibri"/>
            <family val="2"/>
          </rPr>
          <t>[JLA FCA Price]*[DA %]</t>
        </r>
      </text>
    </comment>
    <comment ref="BE1" authorId="0" shapeId="0">
      <text>
        <r>
          <rPr>
            <sz val="11"/>
            <rFont val="Calibri"/>
            <family val="2"/>
          </rPr>
          <t>[JLA FCA Price]*[Royalty %]</t>
        </r>
      </text>
    </comment>
    <comment ref="BG1" authorId="0" shapeId="0">
      <text>
        <r>
          <rPr>
            <sz val="11"/>
            <rFont val="Calibri"/>
            <family val="2"/>
          </rPr>
          <t>[JLA FCA Price]*[Rebate %]</t>
        </r>
      </text>
    </comment>
    <comment ref="BJ1" authorId="0" shapeId="0">
      <text>
        <r>
          <rPr>
            <sz val="11"/>
            <rFont val="Calibri"/>
            <family val="2"/>
          </rPr>
          <t>[JLA FCA Price]*[Load 1 %]</t>
        </r>
      </text>
    </comment>
    <comment ref="BM1" authorId="0" shapeId="0">
      <text>
        <r>
          <rPr>
            <sz val="11"/>
            <rFont val="Calibri"/>
            <family val="2"/>
          </rPr>
          <t>[JLA FCA Price]*[Load 2 %]</t>
        </r>
      </text>
    </comment>
    <comment ref="BP1" authorId="0" shapeId="0">
      <text>
        <r>
          <rPr>
            <sz val="11"/>
            <rFont val="Calibri"/>
            <family val="2"/>
          </rPr>
          <t>[JLA FCA Price]*[Load 3 %]</t>
        </r>
      </text>
    </comment>
    <comment ref="BQ1" authorId="0" shapeId="0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R1" authorId="0" shapeId="0">
      <text>
        <r>
          <rPr>
            <sz val="11"/>
            <rFont val="Calibri"/>
            <family val="2"/>
          </rPr>
          <t>[Factory FCA Cost $]+[Testing Fee per Item]+[Total Load $]</t>
        </r>
      </text>
    </comment>
    <comment ref="BS1" authorId="0" shapeId="0">
      <text>
        <r>
          <rPr>
            <sz val="11"/>
            <rFont val="Calibri"/>
            <family val="2"/>
          </rPr>
          <t>([JLA FCA Price]-[FCA Cost with Load $])/[JLA FCA Price]</t>
        </r>
      </text>
    </comment>
    <comment ref="BT1" authorId="0" shapeId="0">
      <text>
        <r>
          <rPr>
            <sz val="11"/>
            <rFont val="Calibri"/>
            <family val="2"/>
          </rPr>
          <t>[TGT Estimated Landing Price]-[Domestic Fee]-[Ocean Freight per Item]-[Duty per Item]</t>
        </r>
      </text>
    </comment>
    <comment ref="BU1" authorId="0" shapeId="0">
      <text>
        <r>
          <rPr>
            <sz val="11"/>
            <rFont val="Calibri"/>
            <family val="2"/>
          </rPr>
          <t>[TGT Estimated Landing Price]-[Ocean Freight per Item]-[Duty per Item]</t>
        </r>
      </text>
    </comment>
    <comment ref="BV1" authorId="0" shapeId="0">
      <text>
        <r>
          <rPr>
            <sz val="11"/>
            <rFont val="Calibri"/>
            <family val="2"/>
          </rPr>
          <t>[Suggested Retail Price]*(1-[Retailer Markup %])</t>
        </r>
      </text>
    </comment>
    <comment ref="C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E1" authorId="0" shapeId="0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<sst xmlns="http://schemas.openxmlformats.org/spreadsheetml/2006/main" count="106" uniqueCount="106">
  <si>
    <t>Item No.</t>
  </si>
  <si>
    <t>Color</t>
  </si>
  <si>
    <t>Line No.</t>
  </si>
  <si>
    <t>Photo</t>
  </si>
  <si>
    <t>Program Name</t>
  </si>
  <si>
    <t>Factory Name</t>
  </si>
  <si>
    <t>Shipping Point</t>
  </si>
  <si>
    <t>UPC</t>
  </si>
  <si>
    <t>Customer Item#</t>
  </si>
  <si>
    <t>Additional Customer Item#</t>
  </si>
  <si>
    <t>Brand</t>
  </si>
  <si>
    <t>Licensor</t>
  </si>
  <si>
    <t>Pattern/Collection Name</t>
  </si>
  <si>
    <t>Item Description</t>
  </si>
  <si>
    <t>Description-Short</t>
  </si>
  <si>
    <t>Product Category</t>
  </si>
  <si>
    <t>Overall size (W x D x H in inch)</t>
  </si>
  <si>
    <t>Main Material (Species of wood, ect.)</t>
  </si>
  <si>
    <t>Fabric Composition</t>
  </si>
  <si>
    <t>Foam Construction</t>
  </si>
  <si>
    <t>material</t>
  </si>
  <si>
    <t>Material-Short</t>
  </si>
  <si>
    <t>Construction</t>
  </si>
  <si>
    <t>Wood/Metal Finish</t>
  </si>
  <si>
    <t>Trim Color (Nailhead/Kickplate Color)</t>
  </si>
  <si>
    <t>Fabric Name &amp; Code</t>
  </si>
  <si>
    <t>Trim</t>
  </si>
  <si>
    <t>Unit of Measure</t>
  </si>
  <si>
    <t>Packaging Standard</t>
  </si>
  <si>
    <t>Package Type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</si>
  <si>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</si>
  <si>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</si>
  <si>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</si>
  <si>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</si>
  <si>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</si>
  <si>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</si>
  <si>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</si>
  <si>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</si>
  <si>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</si>
  <si>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</si>
  <si>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</si>
  <si>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Case Pack</t>
  </si>
  <si>
    <t>Cubic Meter per Carton</t>
  </si>
  <si>
    <t>Container Volume</t>
  </si>
  <si>
    <t>Total Units per 40ft Container</t>
  </si>
  <si>
    <t>Girth</t>
  </si>
  <si>
    <t>MOQ</t>
  </si>
  <si>
    <t>Fabric Usage (M)</t>
  </si>
  <si>
    <t>Factory FCA Cost $</t>
  </si>
  <si>
    <t>UCCPM Price</t>
  </si>
  <si>
    <t>Total Testing Fee $</t>
  </si>
  <si>
    <t>Estimated Order Units</t>
  </si>
  <si>
    <t>Testing Fee per Item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</si>
  <si>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</si>
  <si>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</si>
  <si>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</si>
  <si>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</si>
  <si>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</si>
  <si>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</si>
  <si>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</si>
  <si>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</si>
  <si>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</si>
  <si>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</si>
  <si>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</si>
  <si>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</si>
  <si>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</si>
  <si>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</si>
  <si>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</si>
  <si>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</si>
  <si>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FCA Cost with Load</t>
  </si>
  <si>
    <t>JLA LDP MU%</t>
  </si>
  <si>
    <t>JLA FCA Price</t>
  </si>
  <si>
    <t>JLA FOB Price</t>
  </si>
  <si>
    <t>TGT Estimated Landing Price</t>
  </si>
  <si>
    <t>Suggested Retail Price</t>
  </si>
  <si>
    <t>Retailer Markup</t>
  </si>
  <si>
    <t>Additional Customer Price</t>
  </si>
  <si>
    <t>Domestic Charge</t>
  </si>
  <si>
    <t>40ft Container Freight</t>
  </si>
  <si>
    <t>Ocean Freight per Item $</t>
  </si>
  <si>
    <t>HTS Code</t>
  </si>
  <si>
    <t>Duty Rate</t>
  </si>
  <si>
    <t>Duty per Item $</t>
  </si>
  <si>
    <t>TG HH Grooved F2</t>
    <phoneticPr fontId="2" type="noConversion"/>
  </si>
  <si>
    <t>TPL</t>
    <phoneticPr fontId="2" type="noConversion"/>
  </si>
  <si>
    <t>Ho Chi Minh,Vietnam</t>
  </si>
  <si>
    <t>TG134-0419</t>
    <phoneticPr fontId="2" type="noConversion"/>
  </si>
  <si>
    <t>199268801150</t>
    <phoneticPr fontId="2" type="noConversion"/>
  </si>
  <si>
    <t>324-07-3709</t>
    <phoneticPr fontId="2" type="noConversion"/>
  </si>
  <si>
    <t xml:space="preserve">Grooved </t>
    <phoneticPr fontId="2" type="noConversion"/>
  </si>
  <si>
    <t xml:space="preserve">Grooved Wooden with Glass 4-Door Arch Cabinet - Sage Green - Hearth &amp; Hand™ with Magnolia      </t>
    <phoneticPr fontId="2" type="noConversion"/>
  </si>
  <si>
    <t>Grooved Wooden with Glass 4-Door Arch Cabinet - Sage Green</t>
    <phoneticPr fontId="2" type="noConversion"/>
  </si>
  <si>
    <t>CABINET</t>
  </si>
  <si>
    <t>Rubber soid wood, MDF with Rubber veneer</t>
    <phoneticPr fontId="10" type="noConversion"/>
  </si>
  <si>
    <t>Soid Wood, MDF + Veneer</t>
    <phoneticPr fontId="2" type="noConversion"/>
  </si>
  <si>
    <t>Sage Green</t>
    <phoneticPr fontId="2" type="noConversion"/>
  </si>
  <si>
    <t>All KD</t>
  </si>
  <si>
    <t xml:space="preserve">Body:Sherwin Williams Mountain Road – SWGO 16830,inside back panel: Natural SWID 0178 </t>
    <phoneticPr fontId="2" type="noConversion"/>
  </si>
  <si>
    <t>Piece</t>
  </si>
  <si>
    <t>ISTA 3A</t>
  </si>
  <si>
    <t>Normal</t>
  </si>
  <si>
    <t>Payment surcharge</t>
  </si>
  <si>
    <t>9403.50.9080</t>
    <phoneticPr fontId="2" type="noConversion"/>
  </si>
  <si>
    <t>Rubber soid wood, MDF with Rubber veneer</t>
  </si>
  <si>
    <t>Body:Sherwin Williams Mountain Road – SWGO 16830,inside back panel: Natural SWID 0178,All KD</t>
    <phoneticPr fontId="2" type="noConversion"/>
  </si>
  <si>
    <t>30"Wx14"Dx76"H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</si>
</sst>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.0"/>
    <numFmt numFmtId="177" formatCode="0.000"/>
    <numFmt numFmtId="178" formatCode="&quot;$&quot;#,##0.00"/>
    <numFmt numFmtId="179" formatCode="_([$$-409]* #,##0.00_);_([$$-409]* \(#,##0.00\);_([$$-409]* &quot;-&quot;??_);_(@_)"/>
    <numFmt numFmtId="180" formatCode="[$￥-804]#,##0.00"/>
    <numFmt numFmtId="181" formatCode="0.00_);[Red]\(0.00\)"/>
    <numFmt numFmtId="182" formatCode="_(* #,##0.00_);_(* \(#,##0.00\);_(* &quot;-&quot;??_);_(@_)"/>
    <numFmt numFmtId="183" formatCode="_(* #,##0_);_(* \(#,##0\);_(* &quot;-&quot;??_);_(@_)"/>
    <numFmt numFmtId="184" formatCode="_-\$* #,##0.00_ ;_-\$* \-#,##0.00\ ;_-\$* &quot;-&quot;??_ ;_-@_ "/>
    <numFmt numFmtId="185" formatCode="\$#,##0.00;\-\$#,##0.00"/>
    <numFmt numFmtId="186" formatCode="0.0%"/>
  </numFmts>
  <fonts count="14" x14ac:knownFonts="1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.5"/>
      <name val="Calibri"/>
      <family val="2"/>
    </font>
    <font>
      <sz val="10.5"/>
      <color theme="1"/>
      <name val="Calibri"/>
      <family val="2"/>
    </font>
    <font>
      <sz val="9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0.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1" fillId="0" borderId="0"/>
    <xf numFmtId="0" fontId="11" fillId="0" borderId="0"/>
    <xf numFmtId="182" fontId="1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5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2" fontId="4" fillId="3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177" fontId="6" fillId="0" borderId="1" xfId="2" applyNumberFormat="1" applyFont="1" applyBorder="1" applyAlignment="1">
      <alignment horizontal="center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1" fontId="6" fillId="0" borderId="1" xfId="2" applyNumberFormat="1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178" fontId="4" fillId="4" borderId="2" xfId="1" applyNumberFormat="1" applyFont="1" applyFill="1" applyBorder="1" applyAlignment="1">
      <alignment horizontal="center" vertical="center" wrapText="1"/>
    </xf>
    <xf numFmtId="178" fontId="4" fillId="5" borderId="1" xfId="1" applyNumberFormat="1" applyFont="1" applyFill="1" applyBorder="1" applyAlignment="1">
      <alignment horizontal="center" vertical="center" wrapText="1"/>
    </xf>
    <xf numFmtId="178" fontId="4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78" fontId="6" fillId="0" borderId="1" xfId="2" applyNumberFormat="1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 wrapText="1"/>
    </xf>
    <xf numFmtId="178" fontId="7" fillId="0" borderId="1" xfId="2" applyNumberFormat="1" applyFont="1" applyBorder="1" applyAlignment="1">
      <alignment horizontal="center" vertical="center" wrapText="1"/>
    </xf>
    <xf numFmtId="178" fontId="6" fillId="6" borderId="1" xfId="2" applyNumberFormat="1" applyFont="1" applyFill="1" applyBorder="1" applyAlignment="1">
      <alignment horizontal="center" vertical="center" wrapText="1"/>
    </xf>
    <xf numFmtId="10" fontId="6" fillId="6" borderId="1" xfId="2" applyNumberFormat="1" applyFont="1" applyFill="1" applyBorder="1" applyAlignment="1">
      <alignment horizontal="center" vertical="center" wrapText="1"/>
    </xf>
    <xf numFmtId="10" fontId="6" fillId="7" borderId="1" xfId="2" applyNumberFormat="1" applyFont="1" applyFill="1" applyBorder="1" applyAlignment="1">
      <alignment horizontal="center" vertical="center" wrapText="1"/>
    </xf>
    <xf numFmtId="178" fontId="4" fillId="6" borderId="1" xfId="1" applyNumberFormat="1" applyFont="1" applyFill="1" applyBorder="1" applyAlignment="1">
      <alignment horizontal="center" vertical="center" wrapText="1"/>
    </xf>
    <xf numFmtId="10" fontId="7" fillId="6" borderId="1" xfId="2" applyNumberFormat="1" applyFont="1" applyFill="1" applyBorder="1" applyAlignment="1">
      <alignment horizontal="center" vertical="center" wrapText="1"/>
    </xf>
    <xf numFmtId="178" fontId="7" fillId="6" borderId="2" xfId="2" applyNumberFormat="1" applyFont="1" applyFill="1" applyBorder="1" applyAlignment="1">
      <alignment horizontal="center" vertical="center" wrapText="1"/>
    </xf>
    <xf numFmtId="178" fontId="6" fillId="3" borderId="1" xfId="2" applyNumberFormat="1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79" fontId="8" fillId="0" borderId="1" xfId="1" applyNumberFormat="1" applyFont="1" applyBorder="1" applyAlignment="1">
      <alignment horizontal="center" vertical="center" wrapText="1"/>
    </xf>
    <xf numFmtId="0" fontId="8" fillId="0" borderId="1" xfId="1" quotePrefix="1" applyFont="1" applyBorder="1" applyAlignment="1">
      <alignment horizontal="center" vertical="center" wrapText="1"/>
    </xf>
    <xf numFmtId="38" fontId="8" fillId="0" borderId="1" xfId="1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2" fontId="8" fillId="8" borderId="1" xfId="1" applyNumberFormat="1" applyFont="1" applyFill="1" applyBorder="1" applyAlignment="1">
      <alignment horizontal="center" vertical="center" wrapText="1"/>
    </xf>
    <xf numFmtId="180" fontId="8" fillId="0" borderId="1" xfId="1" applyNumberFormat="1" applyFont="1" applyBorder="1" applyAlignment="1">
      <alignment horizontal="center" vertical="center" wrapText="1"/>
    </xf>
    <xf numFmtId="176" fontId="8" fillId="0" borderId="1" xfId="4" applyNumberFormat="1" applyFont="1" applyBorder="1" applyAlignment="1">
      <alignment horizontal="center" vertical="center" wrapText="1"/>
    </xf>
    <xf numFmtId="181" fontId="8" fillId="0" borderId="1" xfId="4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176" fontId="8" fillId="8" borderId="1" xfId="1" applyNumberFormat="1" applyFont="1" applyFill="1" applyBorder="1" applyAlignment="1">
      <alignment horizontal="center" vertical="center" wrapText="1"/>
    </xf>
    <xf numFmtId="183" fontId="13" fillId="0" borderId="1" xfId="5" applyNumberFormat="1" applyFont="1" applyFill="1" applyBorder="1" applyAlignment="1">
      <alignment horizontal="center" vertical="center" wrapText="1"/>
    </xf>
    <xf numFmtId="177" fontId="8" fillId="8" borderId="1" xfId="1" applyNumberFormat="1" applyFont="1" applyFill="1" applyBorder="1" applyAlignment="1">
      <alignment horizontal="center" vertical="center" wrapText="1"/>
    </xf>
    <xf numFmtId="2" fontId="8" fillId="0" borderId="1" xfId="1" applyNumberFormat="1" applyFont="1" applyBorder="1" applyAlignment="1">
      <alignment horizontal="center" vertical="center" wrapText="1"/>
    </xf>
    <xf numFmtId="1" fontId="8" fillId="8" borderId="1" xfId="1" applyNumberFormat="1" applyFont="1" applyFill="1" applyBorder="1" applyAlignment="1">
      <alignment horizontal="center" vertical="center" wrapText="1"/>
    </xf>
    <xf numFmtId="1" fontId="8" fillId="8" borderId="1" xfId="0" applyNumberFormat="1" applyFont="1" applyFill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184" fontId="8" fillId="0" borderId="2" xfId="1" applyNumberFormat="1" applyFont="1" applyBorder="1" applyAlignment="1">
      <alignment horizontal="center" vertical="center" wrapText="1"/>
    </xf>
    <xf numFmtId="185" fontId="8" fillId="0" borderId="1" xfId="1" applyNumberFormat="1" applyFont="1" applyBorder="1" applyAlignment="1">
      <alignment horizontal="center" vertical="center" wrapText="1"/>
    </xf>
    <xf numFmtId="178" fontId="8" fillId="0" borderId="2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178" fontId="8" fillId="8" borderId="1" xfId="1" applyNumberFormat="1" applyFont="1" applyFill="1" applyBorder="1" applyAlignment="1">
      <alignment horizontal="center" vertical="center" wrapText="1"/>
    </xf>
    <xf numFmtId="10" fontId="8" fillId="0" borderId="1" xfId="1" applyNumberFormat="1" applyFont="1" applyBorder="1" applyAlignment="1">
      <alignment horizontal="center" vertical="center" wrapText="1"/>
    </xf>
    <xf numFmtId="178" fontId="8" fillId="8" borderId="1" xfId="1" applyNumberFormat="1" applyFont="1" applyFill="1" applyBorder="1" applyAlignment="1">
      <alignment horizontal="center" vertical="center"/>
    </xf>
    <xf numFmtId="178" fontId="8" fillId="0" borderId="1" xfId="1" applyNumberFormat="1" applyFont="1" applyBorder="1" applyAlignment="1">
      <alignment horizontal="center" vertical="center" wrapText="1"/>
    </xf>
    <xf numFmtId="10" fontId="8" fillId="8" borderId="1" xfId="6" applyNumberFormat="1" applyFont="1" applyFill="1" applyBorder="1" applyAlignment="1">
      <alignment horizontal="center" vertical="center"/>
    </xf>
    <xf numFmtId="10" fontId="8" fillId="0" borderId="1" xfId="6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 wrapText="1"/>
    </xf>
    <xf numFmtId="186" fontId="8" fillId="0" borderId="1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</cellXfs>
  <cellStyles count="7">
    <cellStyle name="Comma 5" xfId="5"/>
    <cellStyle name="Normal 158" xfId="3"/>
    <cellStyle name="Normal 2" xfId="1"/>
    <cellStyle name="Normal 2 18 2" xfId="2"/>
    <cellStyle name="Normal_ALL items_1" xfId="4"/>
    <cellStyle name="Percent 2" xfId="6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03;&#26412;Commitment%20Target%20Furniture%20FCA%20D324%20Transfer%20Item%20-2025%2009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E2"/>
  <sheetViews>
    <sheetView tabSelected="1" topLeftCell="V1" workbookViewId="0">
      <selection activeCell="AO2" sqref="AO2"/>
    </sheetView>
  </sheetViews>
  <sheetFormatPr defaultRowHeight="12.75" x14ac:dyDescent="0.2"/>
  <cols>
    <col min="1" max="2" width="20" style="1" customWidth="1"/>
    <col min="3" max="3" width="9.140625" style="1" customWidth="1"/>
    <col min="4" max="16384" width="9.140625" style="1"/>
  </cols>
  <sheetData>
    <row r="1" spans="1:83" s="33" customFormat="1" ht="54" customHeight="1" x14ac:dyDescent="0.25">
      <c r="A1" s="2" t="s">
        <v>2</v>
      </c>
      <c r="B1" s="2" t="s">
        <v>3</v>
      </c>
      <c r="C1" s="3" t="s">
        <v>4</v>
      </c>
      <c r="D1" s="3" t="s">
        <v>5</v>
      </c>
      <c r="E1" s="3" t="s">
        <v>6</v>
      </c>
      <c r="F1" s="3" t="s">
        <v>0</v>
      </c>
      <c r="G1" s="3" t="s">
        <v>7</v>
      </c>
      <c r="H1" s="3" t="s">
        <v>8</v>
      </c>
      <c r="I1" s="3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5" t="s">
        <v>14</v>
      </c>
      <c r="O1" s="6" t="s">
        <v>15</v>
      </c>
      <c r="P1" s="7" t="s">
        <v>16</v>
      </c>
      <c r="Q1" s="4" t="s">
        <v>17</v>
      </c>
      <c r="R1" s="4" t="s">
        <v>18</v>
      </c>
      <c r="S1" s="4" t="s">
        <v>19</v>
      </c>
      <c r="T1" s="7" t="s">
        <v>20</v>
      </c>
      <c r="U1" s="5" t="s">
        <v>21</v>
      </c>
      <c r="V1" s="5" t="s">
        <v>1</v>
      </c>
      <c r="W1" s="4" t="s">
        <v>22</v>
      </c>
      <c r="X1" s="4" t="s">
        <v>23</v>
      </c>
      <c r="Y1" s="4" t="s">
        <v>24</v>
      </c>
      <c r="Z1" s="4" t="s">
        <v>25</v>
      </c>
      <c r="AA1" s="7" t="s">
        <v>26</v>
      </c>
      <c r="AB1" s="5" t="s">
        <v>27</v>
      </c>
      <c r="AC1" s="2" t="s">
        <v>28</v>
      </c>
      <c r="AD1" s="8" t="s">
        <v>29</v>
      </c>
      <c r="AE1" s="9" t="s">
        <v>30</v>
      </c>
      <c r="AF1" s="10" t="s">
        <v>31</v>
      </c>
      <c r="AG1" s="11" t="s">
        <v>32</v>
      </c>
      <c r="AH1" s="11" t="s">
        <v>33</v>
      </c>
      <c r="AI1" s="11" t="s">
        <v>34</v>
      </c>
      <c r="AJ1" s="11" t="s">
        <v>35</v>
      </c>
      <c r="AK1" s="12" t="s">
        <v>36</v>
      </c>
      <c r="AL1" s="13" t="s">
        <v>37</v>
      </c>
      <c r="AM1" s="13" t="s">
        <v>38</v>
      </c>
      <c r="AN1" s="13" t="s">
        <v>39</v>
      </c>
      <c r="AO1" s="13" t="s">
        <v>40</v>
      </c>
      <c r="AP1" s="14" t="s">
        <v>41</v>
      </c>
      <c r="AQ1" s="15" t="s">
        <v>42</v>
      </c>
      <c r="AR1" s="16" t="s">
        <v>43</v>
      </c>
      <c r="AS1" s="17" t="s">
        <v>44</v>
      </c>
      <c r="AT1" s="17" t="s">
        <v>45</v>
      </c>
      <c r="AU1" s="14" t="s">
        <v>46</v>
      </c>
      <c r="AV1" s="18" t="s">
        <v>47</v>
      </c>
      <c r="AW1" s="19" t="s">
        <v>48</v>
      </c>
      <c r="AX1" s="20" t="s">
        <v>49</v>
      </c>
      <c r="AY1" s="21" t="s">
        <v>50</v>
      </c>
      <c r="AZ1" s="22" t="s">
        <v>51</v>
      </c>
      <c r="BA1" s="23" t="s">
        <v>52</v>
      </c>
      <c r="BB1" s="24" t="s">
        <v>53</v>
      </c>
      <c r="BC1" s="23" t="s">
        <v>54</v>
      </c>
      <c r="BD1" s="24" t="s">
        <v>55</v>
      </c>
      <c r="BE1" s="23" t="s">
        <v>56</v>
      </c>
      <c r="BF1" s="24" t="s">
        <v>57</v>
      </c>
      <c r="BG1" s="23" t="s">
        <v>58</v>
      </c>
      <c r="BH1" s="25" t="s">
        <v>59</v>
      </c>
      <c r="BI1" s="24" t="s">
        <v>60</v>
      </c>
      <c r="BJ1" s="23" t="s">
        <v>61</v>
      </c>
      <c r="BK1" s="25" t="s">
        <v>62</v>
      </c>
      <c r="BL1" s="24" t="s">
        <v>63</v>
      </c>
      <c r="BM1" s="23" t="s">
        <v>64</v>
      </c>
      <c r="BN1" s="25" t="s">
        <v>65</v>
      </c>
      <c r="BO1" s="24" t="s">
        <v>66</v>
      </c>
      <c r="BP1" s="23" t="s">
        <v>67</v>
      </c>
      <c r="BQ1" s="23" t="s">
        <v>68</v>
      </c>
      <c r="BR1" s="26" t="s">
        <v>69</v>
      </c>
      <c r="BS1" s="27" t="s">
        <v>70</v>
      </c>
      <c r="BT1" s="28" t="s">
        <v>71</v>
      </c>
      <c r="BU1" s="27" t="s">
        <v>72</v>
      </c>
      <c r="BV1" s="26" t="s">
        <v>73</v>
      </c>
      <c r="BW1" s="29" t="s">
        <v>74</v>
      </c>
      <c r="BX1" s="30" t="s">
        <v>75</v>
      </c>
      <c r="BY1" s="31" t="s">
        <v>76</v>
      </c>
      <c r="BZ1" s="31" t="s">
        <v>77</v>
      </c>
      <c r="CA1" s="2" t="s">
        <v>78</v>
      </c>
      <c r="CB1" s="23" t="s">
        <v>79</v>
      </c>
      <c r="CC1" s="2" t="s">
        <v>80</v>
      </c>
      <c r="CD1" s="24" t="s">
        <v>81</v>
      </c>
      <c r="CE1" s="32" t="s">
        <v>82</v>
      </c>
    </row>
    <row r="2" spans="1:83" s="64" customFormat="1" ht="81" customHeight="1" x14ac:dyDescent="0.25">
      <c r="A2" s="34">
        <v>1</v>
      </c>
      <c r="B2" s="34"/>
      <c r="C2" s="35" t="s">
        <v>83</v>
      </c>
      <c r="D2" s="34" t="s">
        <v>84</v>
      </c>
      <c r="E2" s="34" t="s">
        <v>85</v>
      </c>
      <c r="F2" s="34" t="s">
        <v>86</v>
      </c>
      <c r="G2" s="36" t="s">
        <v>87</v>
      </c>
      <c r="H2" s="34" t="s">
        <v>88</v>
      </c>
      <c r="I2" s="34"/>
      <c r="J2" s="34"/>
      <c r="K2" s="34"/>
      <c r="L2" s="35" t="s">
        <v>89</v>
      </c>
      <c r="M2" s="37" t="s">
        <v>90</v>
      </c>
      <c r="N2" s="37" t="s">
        <v>91</v>
      </c>
      <c r="O2" s="34" t="s">
        <v>92</v>
      </c>
      <c r="P2" s="34" t="s">
        <v>105</v>
      </c>
      <c r="Q2" s="38" t="s">
        <v>93</v>
      </c>
      <c r="R2" s="34"/>
      <c r="S2" s="34"/>
      <c r="T2" s="39" t="s">
        <v>103</v>
      </c>
      <c r="U2" s="37" t="s">
        <v>94</v>
      </c>
      <c r="V2" s="34" t="s">
        <v>95</v>
      </c>
      <c r="W2" s="40" t="s">
        <v>96</v>
      </c>
      <c r="X2" s="34" t="s">
        <v>97</v>
      </c>
      <c r="Y2" s="34"/>
      <c r="Z2" s="34"/>
      <c r="AA2" s="39" t="s">
        <v>104</v>
      </c>
      <c r="AB2" s="34" t="s">
        <v>98</v>
      </c>
      <c r="AC2" s="34" t="s">
        <v>99</v>
      </c>
      <c r="AD2" s="34" t="s">
        <v>100</v>
      </c>
      <c r="AE2" s="41">
        <v>64</v>
      </c>
      <c r="AF2" s="41">
        <v>77</v>
      </c>
      <c r="AG2" s="42">
        <v>74</v>
      </c>
      <c r="AH2" s="42">
        <v>18</v>
      </c>
      <c r="AI2" s="42">
        <v>10</v>
      </c>
      <c r="AJ2" s="43"/>
      <c r="AK2" s="39">
        <f t="shared" ref="AK2" si="0">AF2*0.454</f>
        <v>34.957999999999998</v>
      </c>
      <c r="AL2" s="44">
        <f t="shared" ref="AL2:AO2" si="1">AG2*2.54</f>
        <v>187.96</v>
      </c>
      <c r="AM2" s="44">
        <f t="shared" si="1"/>
        <v>45.72</v>
      </c>
      <c r="AN2" s="44">
        <f t="shared" si="1"/>
        <v>25.4</v>
      </c>
      <c r="AO2" s="44">
        <f t="shared" si="1"/>
        <v>0</v>
      </c>
      <c r="AP2" s="45">
        <v>1</v>
      </c>
      <c r="AQ2" s="46">
        <f t="shared" ref="AQ2" si="2">IF(AJ2="",AL2*AM2*AN2/1000000,AL2*AM2*(AN2/2+AO2/2)/1000000)</f>
        <v>0.21827569247999998</v>
      </c>
      <c r="AR2" s="47">
        <v>66</v>
      </c>
      <c r="AS2" s="48">
        <v>325</v>
      </c>
      <c r="AT2" s="49">
        <f t="shared" ref="AT2" si="3">MAX(ROUNDUP(AG2,0),ROUNDUP(AH2,0),ROUNDUP(AI2,0))+((MIN(ROUNDUP(AG2,0),ROUNDUP(AH2,0),ROUNDUP(AI2,0))+MEDIAN(ROUNDUP(AG2,0),ROUNDUP(AH2,0),ROUNDUP(AI2,0))))*2</f>
        <v>130</v>
      </c>
      <c r="AU2" s="50">
        <v>300</v>
      </c>
      <c r="AV2" s="51"/>
      <c r="AW2" s="52">
        <v>197.5</v>
      </c>
      <c r="AX2" s="53">
        <v>197.5</v>
      </c>
      <c r="AY2" s="54">
        <v>1500</v>
      </c>
      <c r="AZ2" s="55">
        <v>300</v>
      </c>
      <c r="BA2" s="56">
        <f t="shared" ref="BA2" si="4">IF(ISERROR(AY2/AZ2),"",AY2/AZ2)</f>
        <v>5</v>
      </c>
      <c r="BB2" s="57">
        <v>0.12</v>
      </c>
      <c r="BC2" s="58">
        <f t="shared" ref="BC2" si="5">IF(ISERROR(BT2*BB2),"",BT2*BB2)</f>
        <v>40.499372307692298</v>
      </c>
      <c r="BD2" s="57">
        <v>0</v>
      </c>
      <c r="BE2" s="56">
        <f t="shared" ref="BE2" si="6">IF(ISERROR(BT2*BD2),"",BT2*BD2)</f>
        <v>0</v>
      </c>
      <c r="BF2" s="57">
        <v>0.01</v>
      </c>
      <c r="BG2" s="56">
        <f t="shared" ref="BG2" si="7">IF(ISERROR(BT2*BF2),"",BT2*BF2)</f>
        <v>3.3749476923076918</v>
      </c>
      <c r="BH2" s="59" t="s">
        <v>101</v>
      </c>
      <c r="BI2" s="57">
        <v>0.01</v>
      </c>
      <c r="BJ2" s="56">
        <f t="shared" ref="BJ2" si="8">IF(ISERROR(BT2*BI2),"",BT2*BI2)</f>
        <v>3.3749476923076918</v>
      </c>
      <c r="BK2" s="59"/>
      <c r="BL2" s="57"/>
      <c r="BM2" s="56">
        <f t="shared" ref="BM2" si="9">IF(ISERROR(BT2*BL2),"",BT2*BL2)</f>
        <v>0</v>
      </c>
      <c r="BN2" s="59"/>
      <c r="BO2" s="57"/>
      <c r="BP2" s="56">
        <f t="shared" ref="BP2" si="10">IF(ISERROR(BT2*BO2),"",BT2*BO2)</f>
        <v>0</v>
      </c>
      <c r="BQ2" s="56">
        <f t="shared" ref="BQ2" si="11">IF(ISERROR(BC2+BE2+BG2+BJ2+BM2+BP2),"",BC2+BE2+BG2+BJ2+BM2+BP2)</f>
        <v>47.249267692307683</v>
      </c>
      <c r="BR2" s="58">
        <f t="shared" ref="BR2" si="12">IF(ISERROR(AW2+BA2+BQ2),"",AW2+BA2+BQ2)</f>
        <v>249.74926769230768</v>
      </c>
      <c r="BS2" s="60">
        <f t="shared" ref="BS2" si="13">IF(ISERROR((BT2-BR2)/BT2),"",(BT2-BR2)/BT2)</f>
        <v>0.25999070071057501</v>
      </c>
      <c r="BT2" s="56">
        <f t="shared" ref="BT2" si="14">IF(ISERROR(BV2-BZ2-CB2-CE2),"",BV2-BZ2-CB2-CE2)</f>
        <v>337.49476923076918</v>
      </c>
      <c r="BU2" s="56">
        <f t="shared" ref="BU2" si="15">IF(ISERROR(BV2-CB2-CE2),"",BV2-CB2-CE2)</f>
        <v>339.7247692307692</v>
      </c>
      <c r="BV2" s="56">
        <f t="shared" ref="BV2" si="16">IF(BW2="","",BW2*(1-BX2))</f>
        <v>389.99399999999997</v>
      </c>
      <c r="BW2" s="53">
        <v>649.99</v>
      </c>
      <c r="BX2" s="61">
        <v>0.4</v>
      </c>
      <c r="BY2" s="59"/>
      <c r="BZ2" s="59">
        <v>2.23</v>
      </c>
      <c r="CA2" s="62">
        <v>3500</v>
      </c>
      <c r="CB2" s="56">
        <f t="shared" ref="CB2" si="17">IF(ISERROR(CA2/AS2),"",CA2/AS2)</f>
        <v>10.76923076923077</v>
      </c>
      <c r="CC2" s="35" t="s">
        <v>102</v>
      </c>
      <c r="CD2" s="63">
        <v>0.2</v>
      </c>
      <c r="CE2" s="56">
        <f t="shared" ref="CE2" si="18">IF(ISERROR(AW2*CD2),"",AW2*CD2)</f>
        <v>39.5</v>
      </c>
    </row>
  </sheetData>
  <protectedRanges>
    <protectedRange sqref="BQ2:BV2 AA2:AD2 BH2:BJ2 J2:P2 BB2:BC2 BX2 AU2:AX2 AQ2:AS2 T2:V2 CB2 A2:H2 CE2" name="Range1_1"/>
    <protectedRange sqref="AJ2:AO2" name="Range1_2"/>
    <protectedRange sqref="CA2" name="Range1_3"/>
    <protectedRange sqref="CC2:CD2" name="Range1_4"/>
    <protectedRange sqref="BW2" name="Range1_5"/>
    <protectedRange sqref="BD2:BG2 BA2" name="Range1_1_1"/>
    <protectedRange sqref="BK2:BP2" name="Range1_7"/>
    <protectedRange sqref="R2:S2 W2:Z2" name="Range1_1_1_1"/>
    <protectedRange sqref="I2" name="Range1_8"/>
    <protectedRange sqref="BY2:BZ2" name="Range1_9"/>
    <protectedRange sqref="AY2:AZ2" name="Range1_6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[1]ValueSelection!#REF!</xm:f>
          </x14:formula1>
          <xm:sqref>W2</xm:sqref>
        </x14:dataValidation>
        <x14:dataValidation type="list" allowBlank="1" showInputMessage="1" showErrorMessage="1">
          <x14:formula1>
            <xm:f>[1]ValueSelection!#REF!</xm:f>
          </x14:formula1>
          <xm:sqref>O2</xm:sqref>
        </x14:dataValidation>
        <x14:dataValidation type="list" allowBlank="1" showInputMessage="1" showErrorMessage="1">
          <x14:formula1>
            <xm:f>[1]ValueSelection!#REF!</xm:f>
          </x14:formula1>
          <xm:sqref>K2</xm:sqref>
        </x14:dataValidation>
        <x14:dataValidation type="list" allowBlank="1" showInputMessage="1" showErrorMessage="1">
          <x14:formula1>
            <xm:f>[1]ValueSelection!#REF!</xm:f>
          </x14:formula1>
          <xm:sqref>J2</xm:sqref>
        </x14:dataValidation>
        <x14:dataValidation type="list" allowBlank="1" showInputMessage="1" showErrorMessage="1">
          <x14:formula1>
            <xm:f>[1]Data!#REF!</xm:f>
          </x14:formula1>
          <xm:sqref>AD2</xm:sqref>
        </x14:dataValidation>
        <x14:dataValidation type="list" allowBlank="1" showInputMessage="1" showErrorMessage="1">
          <x14:formula1>
            <xm:f>[1]Data!#REF!</xm:f>
          </x14:formula1>
          <xm:sqref>AB2</xm:sqref>
        </x14:dataValidation>
        <x14:dataValidation type="list" allowBlank="1" showInputMessage="1" showErrorMessage="1">
          <x14:formula1>
            <xm:f>[1]ValueSelection!#REF!</xm:f>
          </x14:formula1>
          <xm:sqref>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2025-09-19T02:51:58Z</dcterms:created>
  <dcterms:modified xsi:type="dcterms:W3CDTF">2025-09-28T01:00:22Z</dcterms:modified>
</cp:coreProperties>
</file>