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#N/A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vlook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'[15]Page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4" i="1" l="1"/>
  <c r="AU4" i="1"/>
  <c r="AR4" i="1"/>
  <c r="AP4" i="1"/>
  <c r="AN4" i="1"/>
  <c r="AL4" i="1"/>
  <c r="AI4" i="1"/>
  <c r="AB4" i="1"/>
  <c r="AD4" i="1" s="1"/>
  <c r="AF4" i="1" s="1"/>
  <c r="AJ4" i="1" s="1"/>
  <c r="BB3" i="1"/>
  <c r="AU3" i="1"/>
  <c r="AR3" i="1"/>
  <c r="AP3" i="1"/>
  <c r="AN3" i="1"/>
  <c r="AL3" i="1"/>
  <c r="AI3" i="1"/>
  <c r="AB3" i="1"/>
  <c r="AD3" i="1" s="1"/>
  <c r="AF3" i="1" s="1"/>
  <c r="BB2" i="1"/>
  <c r="AU2" i="1"/>
  <c r="AR2" i="1"/>
  <c r="AP2" i="1"/>
  <c r="AN2" i="1"/>
  <c r="AL2" i="1"/>
  <c r="AI2" i="1"/>
  <c r="AB2" i="1"/>
  <c r="AD2" i="1" s="1"/>
  <c r="AF2" i="1" s="1"/>
  <c r="AJ2" i="1" l="1"/>
  <c r="AV3" i="1"/>
  <c r="AV2" i="1"/>
  <c r="AW2" i="1" s="1"/>
  <c r="AJ3" i="1"/>
  <c r="AW3" i="1" s="1"/>
  <c r="BA3" i="1" s="1"/>
  <c r="AV4" i="1"/>
  <c r="AW4" i="1" s="1"/>
  <c r="AX3" i="1" l="1"/>
  <c r="BA2" i="1"/>
  <c r="AX2" i="1"/>
  <c r="AX4" i="1"/>
  <c r="BA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<sst xmlns="http://schemas.openxmlformats.org/spreadsheetml/2006/main" count="93" uniqueCount="77">
  <si>
    <t>Brand</t>
  </si>
  <si>
    <t>Serta</t>
  </si>
  <si>
    <t>Licensor</t>
  </si>
  <si>
    <t>Serta Sheep 5.5%</t>
  </si>
  <si>
    <t>SHEET/SHEET SET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</si>
  <si>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</si>
  <si>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</si>
  <si>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</si>
  <si>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</si>
  <si>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</si>
  <si>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</si>
  <si>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</si>
  <si>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</si>
  <si>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</si>
  <si>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</si>
  <si>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</si>
  <si>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</si>
  <si>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</si>
  <si>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</si>
  <si>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</si>
  <si>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</si>
  <si>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</si>
  <si>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</si>
  <si>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</si>
  <si>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</si>
  <si>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</si>
  <si>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</si>
  <si>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</si>
  <si>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</si>
  <si>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</si>
  <si>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</si>
  <si>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</si>
  <si>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</si>
  <si>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</si>
  <si>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</si>
  <si>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</si>
  <si>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</si>
  <si>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</si>
  <si>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</si>
  <si>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</si>
  <si>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</si>
  <si>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</si>
  <si>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</si>
  <si>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</si>
  <si>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</si>
  <si>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</si>
  <si>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</si>
  <si>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</si>
  <si>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</si>
  <si>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</si>
  <si>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</si>
  <si>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</si>
  <si>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Domestic MU%</t>
  </si>
  <si>
    <t>JLA Domestic Dead Net Price</t>
  </si>
  <si>
    <t>Total Quantity</t>
  </si>
  <si>
    <t>Total Cost</t>
  </si>
  <si>
    <t>Total Sales</t>
  </si>
  <si>
    <t>85gsm Microfiber SS Comfy</t>
    <phoneticPr fontId="4" type="noConversion"/>
  </si>
  <si>
    <t>100% polyester</t>
    <phoneticPr fontId="4" type="noConversion"/>
  </si>
  <si>
    <t>Set</t>
  </si>
  <si>
    <t>Normal</t>
  </si>
  <si>
    <t>6302.32.2040</t>
  </si>
  <si>
    <t>QUEEN: 90x102"/21x30"(4)/60x80"+16"</t>
  </si>
  <si>
    <t>100% Polyester 6pcs Microfiber Comfy Sleep Sheet Set</t>
    <phoneticPr fontId="4" type="noConversion"/>
  </si>
  <si>
    <t>100% polyester, 85gsm Microfiber</t>
    <phoneticPr fontId="4" type="noConversion"/>
  </si>
  <si>
    <t>FLINT STONE</t>
  </si>
  <si>
    <t>SH20-0380</t>
    <phoneticPr fontId="4" type="noConversion"/>
  </si>
  <si>
    <t>PILLOWCASE</t>
  </si>
  <si>
    <t>SPC: 21x30"(2)</t>
  </si>
  <si>
    <t>6302.32.2020</t>
  </si>
  <si>
    <t>100% polyester</t>
    <phoneticPr fontId="4" type="noConversion"/>
  </si>
  <si>
    <t>100% Polyester Microfiber Comfy Sleep Pillowcase</t>
    <phoneticPr fontId="4" type="noConversion"/>
  </si>
  <si>
    <t>Flint Stone</t>
  </si>
  <si>
    <t>SH21-0381</t>
    <phoneticPr fontId="4" type="noConversion"/>
  </si>
  <si>
    <t>Pair</t>
  </si>
  <si>
    <t>Magnet</t>
  </si>
  <si>
    <t>SH21-0382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</si>
</sst>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"/>
    <numFmt numFmtId="177" formatCode="0.000"/>
    <numFmt numFmtId="178" formatCode="&quot;$&quot;#,##0.00"/>
    <numFmt numFmtId="179" formatCode="&quot;$&quot;#,##0.0000"/>
    <numFmt numFmtId="180" formatCode="[$$-409]#,##0.00;\-[$$-409]#,##0.00"/>
    <numFmt numFmtId="181" formatCode="0.0000"/>
    <numFmt numFmtId="182" formatCode="0.0%"/>
  </numFmts>
  <fonts count="9" x14ac:knownFonts="1">
    <font>
      <sz val="11"/>
      <name val="Calibri"/>
      <family val="2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50">
    <xf numFmtId="0" fontId="0" fillId="0" borderId="0" xfId="0"/>
    <xf numFmtId="178" fontId="6" fillId="0" borderId="1" xfId="3" applyNumberFormat="1" applyFont="1" applyBorder="1" applyAlignment="1">
      <alignment wrapText="1"/>
    </xf>
    <xf numFmtId="0" fontId="3" fillId="0" borderId="0" xfId="4" applyAlignment="1">
      <alignment wrapText="1"/>
    </xf>
    <xf numFmtId="0" fontId="3" fillId="0" borderId="0" xfId="4" applyAlignment="1">
      <alignment horizontal="center" wrapText="1"/>
    </xf>
    <xf numFmtId="178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9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178" fontId="3" fillId="0" borderId="1" xfId="4" applyNumberFormat="1" applyBorder="1" applyAlignment="1">
      <alignment wrapText="1"/>
    </xf>
    <xf numFmtId="0" fontId="7" fillId="0" borderId="1" xfId="4" applyFont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7" fillId="6" borderId="1" xfId="4" applyFont="1" applyFill="1" applyBorder="1" applyAlignment="1">
      <alignment horizontal="center" wrapText="1"/>
    </xf>
    <xf numFmtId="178" fontId="7" fillId="3" borderId="0" xfId="4" applyNumberFormat="1" applyFont="1" applyFill="1" applyAlignment="1">
      <alignment wrapText="1"/>
    </xf>
    <xf numFmtId="178" fontId="7" fillId="7" borderId="2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176" fontId="7" fillId="0" borderId="1" xfId="4" applyNumberFormat="1" applyFont="1" applyBorder="1" applyAlignment="1">
      <alignment horizontal="center" wrapText="1"/>
    </xf>
    <xf numFmtId="2" fontId="7" fillId="0" borderId="1" xfId="4" applyNumberFormat="1" applyFont="1" applyBorder="1" applyAlignment="1">
      <alignment horizontal="center" wrapText="1"/>
    </xf>
    <xf numFmtId="1" fontId="7" fillId="0" borderId="1" xfId="4" applyNumberFormat="1" applyFont="1" applyBorder="1" applyAlignment="1">
      <alignment horizontal="center" wrapText="1"/>
    </xf>
    <xf numFmtId="177" fontId="6" fillId="0" borderId="1" xfId="3" applyNumberFormat="1" applyFont="1" applyBorder="1" applyAlignment="1">
      <alignment wrapText="1"/>
    </xf>
    <xf numFmtId="2" fontId="5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0" fontId="7" fillId="0" borderId="1" xfId="4" applyNumberFormat="1" applyFont="1" applyBorder="1" applyAlignment="1">
      <alignment horizontal="center" wrapText="1"/>
    </xf>
    <xf numFmtId="178" fontId="6" fillId="6" borderId="1" xfId="3" applyNumberFormat="1" applyFont="1" applyFill="1" applyBorder="1" applyAlignment="1">
      <alignment wrapText="1"/>
    </xf>
    <xf numFmtId="178" fontId="5" fillId="0" borderId="1" xfId="3" applyNumberFormat="1" applyFont="1" applyBorder="1" applyAlignment="1">
      <alignment wrapText="1"/>
    </xf>
    <xf numFmtId="178" fontId="6" fillId="4" borderId="1" xfId="3" applyNumberFormat="1" applyFont="1" applyFill="1" applyBorder="1" applyAlignment="1">
      <alignment wrapText="1"/>
    </xf>
    <xf numFmtId="10" fontId="6" fillId="4" borderId="1" xfId="3" applyNumberFormat="1" applyFont="1" applyFill="1" applyBorder="1" applyAlignment="1">
      <alignment wrapText="1"/>
    </xf>
    <xf numFmtId="178" fontId="5" fillId="8" borderId="1" xfId="3" applyNumberFormat="1" applyFont="1" applyFill="1" applyBorder="1" applyAlignment="1">
      <alignment wrapText="1"/>
    </xf>
    <xf numFmtId="179" fontId="6" fillId="0" borderId="1" xfId="3" applyNumberFormat="1" applyFont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0" fontId="3" fillId="0" borderId="1" xfId="4" applyBorder="1" applyAlignment="1">
      <alignment wrapText="1"/>
    </xf>
    <xf numFmtId="2" fontId="3" fillId="0" borderId="1" xfId="4" applyNumberFormat="1" applyBorder="1"/>
    <xf numFmtId="181" fontId="3" fillId="2" borderId="1" xfId="4" applyNumberFormat="1" applyFill="1" applyBorder="1"/>
    <xf numFmtId="1" fontId="3" fillId="2" borderId="1" xfId="4" applyNumberFormat="1" applyFill="1" applyBorder="1"/>
    <xf numFmtId="3" fontId="3" fillId="0" borderId="1" xfId="4" applyNumberFormat="1" applyBorder="1"/>
    <xf numFmtId="178" fontId="3" fillId="2" borderId="1" xfId="4" applyNumberFormat="1" applyFill="1" applyBorder="1"/>
    <xf numFmtId="182" fontId="3" fillId="0" borderId="1" xfId="4" applyNumberFormat="1" applyBorder="1"/>
    <xf numFmtId="10" fontId="3" fillId="0" borderId="1" xfId="4" applyNumberFormat="1" applyBorder="1"/>
    <xf numFmtId="179" fontId="3" fillId="2" borderId="1" xfId="4" applyNumberFormat="1" applyFill="1" applyBorder="1"/>
    <xf numFmtId="10" fontId="0" fillId="2" borderId="1" xfId="5" applyNumberFormat="1" applyFont="1" applyFill="1" applyBorder="1" applyAlignment="1"/>
    <xf numFmtId="0" fontId="3" fillId="0" borderId="2" xfId="4" applyBorder="1" applyAlignment="1">
      <alignment wrapText="1"/>
    </xf>
    <xf numFmtId="176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80" fontId="1" fillId="9" borderId="1" xfId="0" applyNumberFormat="1" applyFont="1" applyFill="1" applyBorder="1"/>
    <xf numFmtId="176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</cellXfs>
  <cellStyles count="6">
    <cellStyle name="Normal 2" xfId="4"/>
    <cellStyle name="Normal 2 18 2" xfId="3"/>
    <cellStyle name="Percent 2" xfId="5"/>
    <cellStyle name="Style 1" xfId="2"/>
    <cellStyle name="常规" xfId="0" builtinId="0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Brand%2085gsm%20Microfiber%20Sheets%2008-13-2025%20Commitment%20Domestic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DOMESTIC WAREHOUSE"/>
      <sheetName val="CHN 04-09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4"/>
  <sheetViews>
    <sheetView tabSelected="1" zoomScale="99" zoomScaleNormal="99" workbookViewId="0">
      <selection activeCell="AX15" sqref="AX15"/>
    </sheetView>
  </sheetViews>
  <sheetFormatPr defaultColWidth="9.140625" defaultRowHeight="15" x14ac:dyDescent="0.25"/>
  <cols>
    <col min="1" max="1" width="10.140625" style="3" customWidth="1"/>
    <col min="2" max="2" width="16.85546875" style="2" customWidth="1"/>
    <col min="3" max="3" width="28.140625" style="2" customWidth="1"/>
    <col min="4" max="4" width="18.42578125" style="2" customWidth="1"/>
    <col min="5" max="5" width="15.42578125" style="2" customWidth="1"/>
    <col min="6" max="6" width="18.42578125" style="2" customWidth="1"/>
    <col min="7" max="7" width="15.5703125" style="2" customWidth="1"/>
    <col min="8" max="8" width="9.140625" style="2" customWidth="1"/>
    <col min="9" max="9" width="54.85546875" style="2" customWidth="1"/>
    <col min="10" max="10" width="26.7109375" style="2" customWidth="1"/>
    <col min="11" max="11" width="16.28515625" style="2" customWidth="1"/>
    <col min="12" max="12" width="12.42578125" style="2" customWidth="1"/>
    <col min="13" max="13" width="37.5703125" style="2" customWidth="1"/>
    <col min="14" max="14" width="18" style="2" customWidth="1"/>
    <col min="15" max="15" width="8.85546875" style="2" customWidth="1"/>
    <col min="16" max="16" width="13.28515625" style="2" customWidth="1"/>
    <col min="17" max="17" width="15.28515625" style="2" customWidth="1"/>
    <col min="18" max="18" width="8.85546875" style="4" customWidth="1"/>
    <col min="19" max="19" width="8.5703125" style="4" customWidth="1"/>
    <col min="20" max="20" width="9.42578125" style="2" customWidth="1"/>
    <col min="21" max="21" width="8.140625" style="46" customWidth="1"/>
    <col min="22" max="22" width="8.7109375" style="46" customWidth="1"/>
    <col min="23" max="23" width="7.140625" style="46" customWidth="1"/>
    <col min="24" max="24" width="9" style="46" customWidth="1"/>
    <col min="25" max="25" width="6.28515625" style="47" customWidth="1"/>
    <col min="26" max="26" width="11.42578125" style="48" customWidth="1"/>
    <col min="27" max="27" width="10" style="49" customWidth="1"/>
    <col min="28" max="28" width="9.85546875" style="47" customWidth="1"/>
    <col min="29" max="29" width="7.85546875" style="2" customWidth="1"/>
    <col min="30" max="30" width="9" style="4" customWidth="1"/>
    <col min="31" max="31" width="14.140625" style="2" customWidth="1"/>
    <col min="32" max="32" width="9.85546875" style="5" customWidth="1"/>
    <col min="33" max="33" width="16" style="4" customWidth="1"/>
    <col min="34" max="34" width="11.28515625" style="4" customWidth="1"/>
    <col min="35" max="35" width="11.5703125" style="4" customWidth="1"/>
    <col min="36" max="36" width="8.28515625" style="4" customWidth="1"/>
    <col min="37" max="37" width="11.5703125" style="5" customWidth="1"/>
    <col min="38" max="38" width="10.85546875" style="4" customWidth="1"/>
    <col min="39" max="39" width="8.140625" style="5" customWidth="1"/>
    <col min="40" max="40" width="9.140625" style="4" customWidth="1"/>
    <col min="41" max="41" width="8.140625" style="5" customWidth="1"/>
    <col min="42" max="42" width="9.28515625" style="4" customWidth="1"/>
    <col min="43" max="43" width="6.85546875" style="4" customWidth="1"/>
    <col min="44" max="44" width="8.140625" style="5" customWidth="1"/>
    <col min="45" max="45" width="9.28515625" style="4" customWidth="1"/>
    <col min="46" max="46" width="9.140625" style="4" customWidth="1"/>
    <col min="47" max="47" width="11.140625" style="4" customWidth="1"/>
    <col min="48" max="48" width="11.42578125" style="4" customWidth="1"/>
    <col min="49" max="49" width="7.140625" style="4" customWidth="1"/>
    <col min="50" max="50" width="11.85546875" style="2" customWidth="1"/>
    <col min="51" max="51" width="14.85546875" style="6" customWidth="1"/>
    <col min="52" max="52" width="15" style="4" customWidth="1"/>
    <col min="53" max="53" width="11.7109375" style="2" customWidth="1"/>
    <col min="54" max="54" width="10.85546875" style="2" customWidth="1"/>
    <col min="55" max="16384" width="9.140625" style="2"/>
  </cols>
  <sheetData>
    <row r="1" spans="1:54" ht="57.95" customHeight="1" x14ac:dyDescent="0.25">
      <c r="A1" s="9" t="s">
        <v>5</v>
      </c>
      <c r="B1" s="9" t="s">
        <v>6</v>
      </c>
      <c r="C1" s="10" t="s">
        <v>7</v>
      </c>
      <c r="D1" s="10" t="s">
        <v>8</v>
      </c>
      <c r="E1" s="11" t="s">
        <v>0</v>
      </c>
      <c r="F1" s="11" t="s">
        <v>2</v>
      </c>
      <c r="G1" s="12" t="s">
        <v>9</v>
      </c>
      <c r="H1" s="10" t="s">
        <v>10</v>
      </c>
      <c r="I1" s="13" t="s">
        <v>11</v>
      </c>
      <c r="J1" s="13" t="s">
        <v>12</v>
      </c>
      <c r="K1" s="13" t="s">
        <v>13</v>
      </c>
      <c r="L1" s="13" t="s">
        <v>14</v>
      </c>
      <c r="M1" s="13" t="s">
        <v>15</v>
      </c>
      <c r="N1" s="13" t="s">
        <v>16</v>
      </c>
      <c r="O1" s="10" t="s">
        <v>17</v>
      </c>
      <c r="P1" s="10" t="s">
        <v>18</v>
      </c>
      <c r="Q1" s="10" t="s">
        <v>19</v>
      </c>
      <c r="R1" s="10" t="s">
        <v>20</v>
      </c>
      <c r="S1" s="13" t="s">
        <v>21</v>
      </c>
      <c r="T1" s="14" t="s">
        <v>22</v>
      </c>
      <c r="U1" s="15" t="s">
        <v>23</v>
      </c>
      <c r="V1" s="16" t="s">
        <v>24</v>
      </c>
      <c r="W1" s="17" t="s">
        <v>25</v>
      </c>
      <c r="X1" s="17" t="s">
        <v>26</v>
      </c>
      <c r="Y1" s="17" t="s">
        <v>27</v>
      </c>
      <c r="Z1" s="18" t="s">
        <v>28</v>
      </c>
      <c r="AA1" s="19" t="s">
        <v>29</v>
      </c>
      <c r="AB1" s="20" t="s">
        <v>30</v>
      </c>
      <c r="AC1" s="21" t="s">
        <v>31</v>
      </c>
      <c r="AD1" s="22" t="s">
        <v>32</v>
      </c>
      <c r="AE1" s="9" t="s">
        <v>33</v>
      </c>
      <c r="AF1" s="1" t="s">
        <v>34</v>
      </c>
      <c r="AG1" s="9" t="s">
        <v>35</v>
      </c>
      <c r="AH1" s="23" t="s">
        <v>36</v>
      </c>
      <c r="AI1" s="24" t="s">
        <v>37</v>
      </c>
      <c r="AJ1" s="1" t="s">
        <v>38</v>
      </c>
      <c r="AK1" s="23" t="s">
        <v>39</v>
      </c>
      <c r="AL1" s="1" t="s">
        <v>40</v>
      </c>
      <c r="AM1" s="23" t="s">
        <v>41</v>
      </c>
      <c r="AN1" s="1" t="s">
        <v>42</v>
      </c>
      <c r="AO1" s="23" t="s">
        <v>43</v>
      </c>
      <c r="AP1" s="1" t="s">
        <v>44</v>
      </c>
      <c r="AQ1" s="23" t="s">
        <v>45</v>
      </c>
      <c r="AR1" s="1" t="s">
        <v>46</v>
      </c>
      <c r="AS1" s="25" t="s">
        <v>47</v>
      </c>
      <c r="AT1" s="23" t="s">
        <v>48</v>
      </c>
      <c r="AU1" s="1" t="s">
        <v>49</v>
      </c>
      <c r="AV1" s="1" t="s">
        <v>50</v>
      </c>
      <c r="AW1" s="26" t="s">
        <v>51</v>
      </c>
      <c r="AX1" s="27" t="s">
        <v>52</v>
      </c>
      <c r="AY1" s="28" t="s">
        <v>53</v>
      </c>
      <c r="AZ1" s="9" t="s">
        <v>54</v>
      </c>
      <c r="BA1" s="29" t="s">
        <v>55</v>
      </c>
      <c r="BB1" s="1" t="s">
        <v>56</v>
      </c>
    </row>
    <row r="2" spans="1:54" x14ac:dyDescent="0.25">
      <c r="A2" s="30">
        <v>18</v>
      </c>
      <c r="B2" s="32"/>
      <c r="C2" s="32"/>
      <c r="D2" s="32"/>
      <c r="E2" s="31" t="s">
        <v>1</v>
      </c>
      <c r="F2" s="31" t="s">
        <v>3</v>
      </c>
      <c r="G2" s="31" t="s">
        <v>4</v>
      </c>
      <c r="H2" s="32"/>
      <c r="I2" s="42" t="s">
        <v>63</v>
      </c>
      <c r="J2" s="31" t="s">
        <v>57</v>
      </c>
      <c r="K2" s="30" t="s">
        <v>64</v>
      </c>
      <c r="L2" s="30" t="s">
        <v>58</v>
      </c>
      <c r="M2" s="32" t="s">
        <v>62</v>
      </c>
      <c r="N2" s="32" t="s">
        <v>65</v>
      </c>
      <c r="O2" s="32"/>
      <c r="P2" s="45" t="s">
        <v>66</v>
      </c>
      <c r="Q2" s="32"/>
      <c r="R2" s="32"/>
      <c r="S2" s="31" t="s">
        <v>59</v>
      </c>
      <c r="T2" s="8"/>
      <c r="U2" s="8">
        <v>5</v>
      </c>
      <c r="V2" s="31" t="s">
        <v>60</v>
      </c>
      <c r="W2" s="43">
        <v>30</v>
      </c>
      <c r="X2" s="43">
        <v>25</v>
      </c>
      <c r="Y2" s="43">
        <v>40</v>
      </c>
      <c r="Z2" s="44">
        <v>7.2</v>
      </c>
      <c r="AA2" s="7">
        <v>4</v>
      </c>
      <c r="AB2" s="34">
        <f t="shared" ref="AB2:AB4" si="0">IF(W2="","",W2*X2*Y2/1000000)</f>
        <v>0.03</v>
      </c>
      <c r="AC2" s="33">
        <v>56</v>
      </c>
      <c r="AD2" s="35">
        <f t="shared" ref="AD2:AD4" si="1">IF(AA2="","",AC2/AB2*AA2)</f>
        <v>7466.666666666667</v>
      </c>
      <c r="AE2" s="36">
        <v>3500</v>
      </c>
      <c r="AF2" s="37">
        <f t="shared" ref="AF2:AF4" si="2">IF(ISERROR(AE2/AD2),"",AE2/AD2)</f>
        <v>0.46875</v>
      </c>
      <c r="AG2" s="32" t="s">
        <v>61</v>
      </c>
      <c r="AH2" s="38">
        <v>0.41399999999999998</v>
      </c>
      <c r="AI2" s="37">
        <f t="shared" ref="AI2:AI4" si="3">IF(ISERROR(U2*AH2),"",U2*AH2)</f>
        <v>2.0699999999999998</v>
      </c>
      <c r="AJ2" s="37">
        <f t="shared" ref="AJ2:AJ4" si="4">IF(ISERROR(U2+AF2+AI2),"",U2+AF2+AI2)</f>
        <v>7.5387500000000003</v>
      </c>
      <c r="AK2" s="39">
        <v>0</v>
      </c>
      <c r="AL2" s="37">
        <f t="shared" ref="AL2:AL4" si="5">IF(ISERROR(AY2*AK2),"",AY2*AK2)</f>
        <v>0</v>
      </c>
      <c r="AM2" s="39">
        <v>0.08</v>
      </c>
      <c r="AN2" s="37">
        <f t="shared" ref="AN2:AN4" si="6">IF(ISERROR(AY2*AM2),"",AY2*AM2)</f>
        <v>0.82400000000000007</v>
      </c>
      <c r="AO2" s="39">
        <v>5.5E-2</v>
      </c>
      <c r="AP2" s="37">
        <f t="shared" ref="AP2:AP4" si="7">IF(ISERROR(AY2*AO2),"",AY2*AO2)</f>
        <v>0.5665</v>
      </c>
      <c r="AQ2" s="39">
        <v>0</v>
      </c>
      <c r="AR2" s="37">
        <f t="shared" ref="AR2:AR4" si="8">IF(ISERROR(U2*AQ2),"",U2*AQ2)</f>
        <v>0</v>
      </c>
      <c r="AS2" s="8">
        <v>0</v>
      </c>
      <c r="AT2" s="39">
        <v>0</v>
      </c>
      <c r="AU2" s="37">
        <f t="shared" ref="AU2:AU4" si="9">IF(ISERROR(AY2*AT2),"",AY2*AT2)</f>
        <v>0</v>
      </c>
      <c r="AV2" s="40">
        <f t="shared" ref="AV2:AV4" si="10">IF(ISERROR(AL2+AN2+AP2+AR2+AU2),"",AL2+AN2+AP2+AR2+AU2)</f>
        <v>1.3905000000000001</v>
      </c>
      <c r="AW2" s="37">
        <f t="shared" ref="AW2:AW4" si="11">IF(ISERROR(AJ2+AV2),"",AJ2+AV2)</f>
        <v>8.9292499999999997</v>
      </c>
      <c r="AX2" s="41">
        <f t="shared" ref="AX2:AX4" si="12">IF(ISERROR((AY2-AW2)/AY2),"",(AY2-AW2)/AY2)</f>
        <v>0.13308252427184475</v>
      </c>
      <c r="AY2" s="8">
        <v>10.3</v>
      </c>
      <c r="AZ2" s="32">
        <v>1160</v>
      </c>
      <c r="BA2" s="37">
        <f t="shared" ref="BA2:BA4" si="13">IF(ISERROR(AW2*AZ2),"",AW2*AZ2)</f>
        <v>10357.93</v>
      </c>
      <c r="BB2" s="37">
        <f t="shared" ref="BB2:BB4" si="14">IF(ISERROR(AY2*AZ2),"",AY2*AZ2)</f>
        <v>11948</v>
      </c>
    </row>
    <row r="3" spans="1:54" x14ac:dyDescent="0.25">
      <c r="A3" s="30">
        <v>27</v>
      </c>
      <c r="B3" s="32"/>
      <c r="C3" s="32"/>
      <c r="D3" s="32"/>
      <c r="E3" s="31" t="s">
        <v>1</v>
      </c>
      <c r="F3" s="31" t="s">
        <v>3</v>
      </c>
      <c r="G3" s="31" t="s">
        <v>67</v>
      </c>
      <c r="H3" s="32"/>
      <c r="I3" s="42" t="s">
        <v>71</v>
      </c>
      <c r="J3" s="31" t="s">
        <v>57</v>
      </c>
      <c r="K3" s="30" t="s">
        <v>64</v>
      </c>
      <c r="L3" s="30" t="s">
        <v>58</v>
      </c>
      <c r="M3" s="32" t="s">
        <v>68</v>
      </c>
      <c r="N3" s="32" t="s">
        <v>72</v>
      </c>
      <c r="O3" s="32"/>
      <c r="P3" s="45" t="s">
        <v>73</v>
      </c>
      <c r="Q3" s="32"/>
      <c r="R3" s="32"/>
      <c r="S3" s="31" t="s">
        <v>74</v>
      </c>
      <c r="T3" s="8"/>
      <c r="U3" s="8">
        <v>0.97</v>
      </c>
      <c r="V3" s="31" t="s">
        <v>60</v>
      </c>
      <c r="W3" s="43">
        <v>25</v>
      </c>
      <c r="X3" s="43">
        <v>16</v>
      </c>
      <c r="Y3" s="43">
        <v>24</v>
      </c>
      <c r="Z3" s="44">
        <v>2.0299999999999998</v>
      </c>
      <c r="AA3" s="7">
        <v>8</v>
      </c>
      <c r="AB3" s="34">
        <f t="shared" si="0"/>
        <v>9.5999999999999992E-3</v>
      </c>
      <c r="AC3" s="33">
        <v>56</v>
      </c>
      <c r="AD3" s="35">
        <f t="shared" si="1"/>
        <v>46666.666666666672</v>
      </c>
      <c r="AE3" s="36">
        <v>3500</v>
      </c>
      <c r="AF3" s="37">
        <f t="shared" si="2"/>
        <v>7.4999999999999997E-2</v>
      </c>
      <c r="AG3" s="32" t="s">
        <v>69</v>
      </c>
      <c r="AH3" s="38">
        <v>0.41399999999999998</v>
      </c>
      <c r="AI3" s="37">
        <f t="shared" si="3"/>
        <v>0.40157999999999999</v>
      </c>
      <c r="AJ3" s="37">
        <f t="shared" si="4"/>
        <v>1.44658</v>
      </c>
      <c r="AK3" s="39">
        <v>0</v>
      </c>
      <c r="AL3" s="37">
        <f t="shared" si="5"/>
        <v>0</v>
      </c>
      <c r="AM3" s="39">
        <v>0.08</v>
      </c>
      <c r="AN3" s="37">
        <f t="shared" si="6"/>
        <v>0.2072</v>
      </c>
      <c r="AO3" s="39">
        <v>5.5E-2</v>
      </c>
      <c r="AP3" s="37">
        <f t="shared" si="7"/>
        <v>0.14244999999999999</v>
      </c>
      <c r="AQ3" s="39">
        <v>0</v>
      </c>
      <c r="AR3" s="37">
        <f t="shared" si="8"/>
        <v>0</v>
      </c>
      <c r="AS3" s="8">
        <v>0</v>
      </c>
      <c r="AT3" s="39">
        <v>0</v>
      </c>
      <c r="AU3" s="37">
        <f t="shared" si="9"/>
        <v>0</v>
      </c>
      <c r="AV3" s="40">
        <f t="shared" si="10"/>
        <v>0.34965000000000002</v>
      </c>
      <c r="AW3" s="37">
        <f t="shared" si="11"/>
        <v>1.79623</v>
      </c>
      <c r="AX3" s="41">
        <f t="shared" si="12"/>
        <v>0.30647490347490342</v>
      </c>
      <c r="AY3" s="8">
        <v>2.59</v>
      </c>
      <c r="AZ3" s="32">
        <v>1000</v>
      </c>
      <c r="BA3" s="37">
        <f t="shared" si="13"/>
        <v>1796.23</v>
      </c>
      <c r="BB3" s="37">
        <f t="shared" si="14"/>
        <v>2590</v>
      </c>
    </row>
    <row r="4" spans="1:54" x14ac:dyDescent="0.25">
      <c r="A4" s="30">
        <v>29</v>
      </c>
      <c r="B4" s="32"/>
      <c r="C4" s="32"/>
      <c r="D4" s="32"/>
      <c r="E4" s="31" t="s">
        <v>1</v>
      </c>
      <c r="F4" s="31" t="s">
        <v>3</v>
      </c>
      <c r="G4" s="31" t="s">
        <v>67</v>
      </c>
      <c r="H4" s="32"/>
      <c r="I4" s="42" t="s">
        <v>71</v>
      </c>
      <c r="J4" s="31" t="s">
        <v>57</v>
      </c>
      <c r="K4" s="30" t="s">
        <v>64</v>
      </c>
      <c r="L4" s="30" t="s">
        <v>70</v>
      </c>
      <c r="M4" s="32" t="s">
        <v>68</v>
      </c>
      <c r="N4" s="32" t="s">
        <v>75</v>
      </c>
      <c r="O4" s="32"/>
      <c r="P4" s="45" t="s">
        <v>76</v>
      </c>
      <c r="Q4" s="32"/>
      <c r="R4" s="32"/>
      <c r="S4" s="31" t="s">
        <v>74</v>
      </c>
      <c r="T4" s="8"/>
      <c r="U4" s="8">
        <v>0.97</v>
      </c>
      <c r="V4" s="31" t="s">
        <v>60</v>
      </c>
      <c r="W4" s="43">
        <v>25</v>
      </c>
      <c r="X4" s="43">
        <v>16</v>
      </c>
      <c r="Y4" s="43">
        <v>24</v>
      </c>
      <c r="Z4" s="44">
        <v>2.0299999999999998</v>
      </c>
      <c r="AA4" s="7">
        <v>8</v>
      </c>
      <c r="AB4" s="34">
        <f t="shared" si="0"/>
        <v>9.5999999999999992E-3</v>
      </c>
      <c r="AC4" s="33">
        <v>56</v>
      </c>
      <c r="AD4" s="35">
        <f t="shared" si="1"/>
        <v>46666.666666666672</v>
      </c>
      <c r="AE4" s="36">
        <v>3500</v>
      </c>
      <c r="AF4" s="37">
        <f t="shared" si="2"/>
        <v>7.4999999999999997E-2</v>
      </c>
      <c r="AG4" s="32" t="s">
        <v>69</v>
      </c>
      <c r="AH4" s="38">
        <v>0.41399999999999998</v>
      </c>
      <c r="AI4" s="37">
        <f t="shared" si="3"/>
        <v>0.40157999999999999</v>
      </c>
      <c r="AJ4" s="37">
        <f t="shared" si="4"/>
        <v>1.44658</v>
      </c>
      <c r="AK4" s="39">
        <v>0</v>
      </c>
      <c r="AL4" s="37">
        <f t="shared" si="5"/>
        <v>0</v>
      </c>
      <c r="AM4" s="39">
        <v>0.08</v>
      </c>
      <c r="AN4" s="37">
        <f t="shared" si="6"/>
        <v>0.2072</v>
      </c>
      <c r="AO4" s="39">
        <v>5.5E-2</v>
      </c>
      <c r="AP4" s="37">
        <f t="shared" si="7"/>
        <v>0.14244999999999999</v>
      </c>
      <c r="AQ4" s="39">
        <v>0</v>
      </c>
      <c r="AR4" s="37">
        <f t="shared" si="8"/>
        <v>0</v>
      </c>
      <c r="AS4" s="8">
        <v>0</v>
      </c>
      <c r="AT4" s="39">
        <v>0</v>
      </c>
      <c r="AU4" s="37">
        <f t="shared" si="9"/>
        <v>0</v>
      </c>
      <c r="AV4" s="40">
        <f t="shared" si="10"/>
        <v>0.34965000000000002</v>
      </c>
      <c r="AW4" s="37">
        <f t="shared" si="11"/>
        <v>1.79623</v>
      </c>
      <c r="AX4" s="41">
        <f t="shared" si="12"/>
        <v>0.30647490347490342</v>
      </c>
      <c r="AY4" s="8">
        <v>2.59</v>
      </c>
      <c r="AZ4" s="32">
        <v>1000</v>
      </c>
      <c r="BA4" s="37">
        <f t="shared" si="13"/>
        <v>1796.23</v>
      </c>
      <c r="BB4" s="37">
        <f t="shared" si="14"/>
        <v>2590</v>
      </c>
    </row>
  </sheetData>
  <sheetProtection insertRows="0" deleteRows="0" sort="0"/>
  <protectedRanges>
    <protectedRange sqref="Q2:AD4 L5:AW87 AF2:AY4 L2:O4 A2:K87" name="Range1"/>
    <protectedRange sqref="AE2:AE4" name="Range1_3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G2:G4</xm:sqref>
        </x14:dataValidation>
        <x14:dataValidation type="list" allowBlank="1" showInputMessage="1" showErrorMessage="1">
          <x14:formula1>
            <xm:f>[1]ValueSelect!#REF!</xm:f>
          </x14:formula1>
          <xm:sqref>F2:F4</xm:sqref>
        </x14:dataValidation>
        <x14:dataValidation type="list" allowBlank="1" showInputMessage="1" showErrorMessage="1">
          <x14:formula1>
            <xm:f>[1]Data!#REF!</xm:f>
          </x14:formula1>
          <xm:sqref>V2:V4</xm:sqref>
        </x14:dataValidation>
        <x14:dataValidation type="list" allowBlank="1" showInputMessage="1" showErrorMessage="1">
          <x14:formula1>
            <xm:f>[1]Data!#REF!</xm:f>
          </x14:formula1>
          <xm:sqref>S2:S4</xm:sqref>
        </x14:dataValidation>
        <x14:dataValidation type="list" allowBlank="1" showInputMessage="1" showErrorMessage="1">
          <x14:formula1>
            <xm:f>[1]ValueSelect!#REF!</xm:f>
          </x14:formula1>
          <xm:sqref>E2:E4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2025-08-13T07:49:43Z</dcterms:created>
  <dcterms:modified xsi:type="dcterms:W3CDTF">2025-08-13T07:52:37Z</dcterms:modified>
</cp:coreProperties>
</file>