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38F9AB-7EE1-4D49-AB72-D576B45C4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W2" i="5" l="1"/>
  <c r="AP2" i="5" s="1"/>
  <c r="AG3" i="5"/>
  <c r="AG2" i="5"/>
  <c r="S2" i="5" l="1"/>
  <c r="AH3" i="5"/>
  <c r="AB3" i="5"/>
  <c r="AC3" i="5" s="1"/>
  <c r="AE3" i="5" s="1"/>
  <c r="S3" i="5"/>
  <c r="AH2" i="5"/>
  <c r="AB2" i="5"/>
  <c r="AC2" i="5" s="1"/>
  <c r="AE2" i="5" s="1"/>
  <c r="AI2" i="5" l="1"/>
  <c r="AI3" i="5"/>
  <c r="AS2" i="5" l="1"/>
  <c r="AK2" i="5"/>
  <c r="AO2" i="5"/>
  <c r="AM2" i="5"/>
  <c r="AT2" i="5" l="1"/>
  <c r="AU2" i="5" s="1"/>
  <c r="AV2" i="5" l="1"/>
  <c r="AX3" i="5"/>
  <c r="AW3" i="5" l="1"/>
  <c r="AP3" i="5" s="1"/>
  <c r="AO3" i="5" l="1"/>
  <c r="AK3" i="5"/>
  <c r="AM3" i="5"/>
  <c r="AS3" i="5"/>
  <c r="AT3" i="5" l="1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<sst xmlns="http://schemas.openxmlformats.org/spreadsheetml/2006/main" count="77" uniqueCount="68">
  <si>
    <t>Brand</t>
  </si>
  <si>
    <t>Package Type</t>
  </si>
  <si>
    <t>Licensor</t>
  </si>
  <si>
    <t>Partially Compressed</t>
  </si>
  <si>
    <t>Madison Park Signature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</si>
  <si>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</si>
  <si>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</si>
  <si>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</si>
  <si>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</si>
  <si>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</si>
  <si>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</si>
  <si>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</si>
  <si>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</si>
  <si>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</si>
  <si>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</si>
  <si>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</si>
  <si>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</si>
  <si>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</si>
  <si>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</si>
  <si>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</si>
  <si>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</si>
  <si>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</si>
  <si>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</si>
  <si>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</si>
  <si>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</si>
  <si>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</si>
  <si>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</si>
  <si>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</si>
  <si>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</si>
  <si>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</si>
  <si>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</si>
  <si>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</si>
  <si>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</si>
  <si>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</si>
  <si>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</si>
  <si>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</si>
  <si>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</si>
  <si>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</si>
  <si>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</si>
  <si>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</si>
  <si>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</si>
  <si>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</si>
  <si>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</si>
  <si>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</si>
  <si>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</si>
  <si>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</si>
  <si>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</si>
  <si>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</si>
  <si>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</si>
  <si>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</si>
  <si>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</si>
  <si>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</si>
  <si>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</si>
  <si>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</si>
  <si>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</si>
  <si>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</si>
  <si>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</si>
  <si>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 xml:space="preserve"> Shades of Serenity</t>
    <phoneticPr fontId="9" type="noConversion"/>
  </si>
  <si>
    <r>
      <t xml:space="preserve">Comforter face: 100% polyester jacquard,  reverse  100% polyeste 95gsm MF solid, 300gsm poly fill 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 
sham face: 100% polyester jacquard ,reverse 100% polyester solid jacquard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Euro sham: 100% polyester solid jaquard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22x22" pillow cover: 100% polyester solid jaquard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20x20"pillow cover: 100% polyester solid with basket strapping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14x20" pillow cover: 100% polyester jacquard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Pillow: hidden zipper with polyester filler.</t>
    </r>
    <phoneticPr fontId="9" type="noConversion"/>
  </si>
  <si>
    <t>Ivory/Natural</t>
    <phoneticPr fontId="9" type="noConversion"/>
  </si>
  <si>
    <t>9404.40.9005</t>
    <phoneticPr fontId="9" type="noConversion"/>
  </si>
  <si>
    <t>Shades of Serenity Comforter  9 pieces Set</t>
  </si>
  <si>
    <t>Shades of Serenity Comforter 8 pieces set</t>
  </si>
  <si>
    <t>8 pieces Comforter Set</t>
  </si>
  <si>
    <t>9 pieces Comforter Set</t>
  </si>
  <si>
    <t xml:space="preserve">Polyester Jacquard </t>
  </si>
  <si>
    <t>Queen 
92 x 96"/20 x 26" (2)/26x26"/22x22"/20x20"/14x20"</t>
  </si>
  <si>
    <t>King
110x96/20x36(2)/26x26(3)/22x22"/20x20"/14x20"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</si>
</sst>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name val="Microsoft YaHei UI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>
      <alignment vertical="center"/>
    </xf>
  </cellStyleXfs>
  <cellXfs count="48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177" fontId="6" fillId="2" borderId="1" xfId="4" applyNumberFormat="1" applyFont="1" applyFill="1" applyBorder="1" applyAlignment="1">
      <alignment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785C287A-357D-4BFD-A32F-C5F5546F18B7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3"/>
  <sheetViews>
    <sheetView tabSelected="1" workbookViewId="0">
      <selection activeCell="J11" sqref="J11"/>
    </sheetView>
  </sheetViews>
  <sheetFormatPr defaultColWidth="9.140625" defaultRowHeight="15"/>
  <cols>
    <col min="1" max="1" width="10.140625" style="1" customWidth="1"/>
    <col min="2" max="2" width="31.85546875" style="2" customWidth="1"/>
    <col min="3" max="3" width="8.42578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9" width="11.140625" style="2" customWidth="1"/>
    <col min="10" max="10" width="44.28515625" style="2" customWidth="1"/>
    <col min="11" max="11" width="11.5703125" style="2" customWidth="1"/>
    <col min="12" max="12" width="13.140625" style="2" customWidth="1"/>
    <col min="13" max="13" width="13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7.28515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38" t="s">
        <v>7</v>
      </c>
      <c r="D1" s="39" t="s">
        <v>0</v>
      </c>
      <c r="E1" s="39" t="s">
        <v>2</v>
      </c>
      <c r="F1" s="10" t="s">
        <v>51</v>
      </c>
      <c r="G1" s="38" t="s">
        <v>8</v>
      </c>
      <c r="H1" s="9" t="s">
        <v>9</v>
      </c>
      <c r="I1" s="9" t="s">
        <v>53</v>
      </c>
      <c r="J1" s="9" t="s">
        <v>10</v>
      </c>
      <c r="K1" s="9" t="s">
        <v>56</v>
      </c>
      <c r="L1" s="9" t="s">
        <v>11</v>
      </c>
      <c r="M1" s="9" t="s">
        <v>12</v>
      </c>
      <c r="N1" s="38" t="s">
        <v>13</v>
      </c>
      <c r="O1" s="38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1" t="s">
        <v>20</v>
      </c>
      <c r="X1" s="41" t="s">
        <v>21</v>
      </c>
      <c r="Y1" s="41" t="s">
        <v>22</v>
      </c>
      <c r="Z1" s="17" t="s">
        <v>23</v>
      </c>
      <c r="AA1" s="18" t="s">
        <v>24</v>
      </c>
      <c r="AB1" s="44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18" t="s">
        <v>50</v>
      </c>
    </row>
    <row r="2" spans="1:53" ht="129.94999999999999" customHeight="1">
      <c r="A2" s="26">
        <v>1</v>
      </c>
      <c r="B2" s="27" t="e" vm="1">
        <v>#VALUE!</v>
      </c>
      <c r="C2" s="27"/>
      <c r="D2" s="27" t="s">
        <v>4</v>
      </c>
      <c r="E2" s="27"/>
      <c r="F2" s="27" t="s">
        <v>55</v>
      </c>
      <c r="G2" s="27" t="s">
        <v>57</v>
      </c>
      <c r="H2" s="27" t="s">
        <v>62</v>
      </c>
      <c r="I2" s="27" t="s">
        <v>63</v>
      </c>
      <c r="J2" s="27" t="s">
        <v>58</v>
      </c>
      <c r="K2" s="27" t="s">
        <v>65</v>
      </c>
      <c r="L2" s="27" t="s">
        <v>66</v>
      </c>
      <c r="M2" s="27" t="s">
        <v>59</v>
      </c>
      <c r="N2" s="27"/>
      <c r="O2" s="27"/>
      <c r="P2" s="27" t="s">
        <v>52</v>
      </c>
      <c r="Q2" s="28">
        <v>380</v>
      </c>
      <c r="R2" s="29">
        <v>8.1</v>
      </c>
      <c r="S2" s="30">
        <f>IF(ISERROR(Q2/R2),"",Q2/R2)</f>
        <v>46.91</v>
      </c>
      <c r="T2" s="31">
        <v>46.91</v>
      </c>
      <c r="U2" s="32"/>
      <c r="V2" s="27" t="s">
        <v>3</v>
      </c>
      <c r="W2" s="42">
        <v>59</v>
      </c>
      <c r="X2" s="42">
        <v>50</v>
      </c>
      <c r="Y2" s="42">
        <v>40</v>
      </c>
      <c r="Z2" s="29">
        <v>2</v>
      </c>
      <c r="AA2" s="33">
        <v>1</v>
      </c>
      <c r="AB2" s="45">
        <f>IF(W2="","",W2*X2*Y2/1000000)</f>
        <v>0.11799999999999999</v>
      </c>
      <c r="AC2" s="34">
        <f>IF(AA2="","",65/AB2*AA2)</f>
        <v>551</v>
      </c>
      <c r="AD2" s="27">
        <v>3800</v>
      </c>
      <c r="AE2" s="35">
        <f>IF(ISERROR(AD2/AC2),"",AD2/AC2)</f>
        <v>6.9</v>
      </c>
      <c r="AF2" s="27" t="s">
        <v>60</v>
      </c>
      <c r="AG2" s="36">
        <f>12.8%+30%</f>
        <v>0.42799999999999999</v>
      </c>
      <c r="AH2" s="35">
        <f>IF(ISERROR(T2*AG2),"",T2*AG2)</f>
        <v>20.079999999999998</v>
      </c>
      <c r="AI2" s="35">
        <f>IF(ISERROR(T2+AE2+AH2),"",T2+AE2+AH2)</f>
        <v>73.89</v>
      </c>
      <c r="AJ2" s="36">
        <v>0.06</v>
      </c>
      <c r="AK2" s="35">
        <f>IF(ISERROR(AW2*AJ2),"",AW2*AJ2)</f>
        <v>9.24</v>
      </c>
      <c r="AL2" s="36">
        <v>0.1</v>
      </c>
      <c r="AM2" s="35">
        <f>IF(ISERROR(AW2*AL2),"",AW2*AL2)</f>
        <v>15.4</v>
      </c>
      <c r="AN2" s="36">
        <v>0.1</v>
      </c>
      <c r="AO2" s="35">
        <f>IF(ISERROR(AW2*AN2),"",AW2*AN2)</f>
        <v>15.4</v>
      </c>
      <c r="AP2" s="35">
        <f>IF((AX2-AW2)&lt;2.5,2.5-(AX2-AW2),0)</f>
        <v>0</v>
      </c>
      <c r="AQ2" s="27"/>
      <c r="AR2" s="36"/>
      <c r="AS2" s="35">
        <f>IF(ISERROR(AW2*AR2),"",AW2*AR2)</f>
        <v>0</v>
      </c>
      <c r="AT2" s="35">
        <f>IF(ISERROR(AK2+AM2+AO2+AP2+AS2),"",AK2+AM2+AO2+AP2+AS2)</f>
        <v>40.04</v>
      </c>
      <c r="AU2" s="35">
        <f>IF(ISERROR(AI2+AT2),"",AI2+AT2)</f>
        <v>113.93</v>
      </c>
      <c r="AV2" s="37">
        <f>IF(ISERROR((AW2-AU2)/AW2),"",(AW2-AU2)/AW2)</f>
        <v>0.26019999999999999</v>
      </c>
      <c r="AW2" s="47">
        <f>IF(AX2="","",AX2/1.05)</f>
        <v>154</v>
      </c>
      <c r="AX2" s="35">
        <f t="shared" ref="AX2:AX3" si="0">IF(ISERROR(AY2*(1-AZ2)),"",AY2*(1-AZ2))</f>
        <v>161.69999999999999</v>
      </c>
      <c r="AY2" s="32">
        <v>329.99</v>
      </c>
      <c r="AZ2" s="36">
        <v>0.51</v>
      </c>
      <c r="BA2" s="33"/>
    </row>
    <row r="3" spans="1:53" ht="66" customHeight="1">
      <c r="A3" s="26">
        <v>2</v>
      </c>
      <c r="B3" s="27"/>
      <c r="C3" s="27"/>
      <c r="D3" s="27" t="s">
        <v>4</v>
      </c>
      <c r="E3" s="27"/>
      <c r="F3" s="27" t="s">
        <v>55</v>
      </c>
      <c r="G3" s="27" t="s">
        <v>57</v>
      </c>
      <c r="H3" s="27" t="s">
        <v>61</v>
      </c>
      <c r="I3" s="27" t="s">
        <v>64</v>
      </c>
      <c r="J3" s="27" t="s">
        <v>58</v>
      </c>
      <c r="K3" s="27" t="s">
        <v>65</v>
      </c>
      <c r="L3" s="46" t="s">
        <v>67</v>
      </c>
      <c r="M3" s="27" t="s">
        <v>59</v>
      </c>
      <c r="N3" s="27"/>
      <c r="O3" s="27"/>
      <c r="P3" s="27" t="s">
        <v>52</v>
      </c>
      <c r="Q3" s="28">
        <v>425</v>
      </c>
      <c r="R3" s="29">
        <v>8.1</v>
      </c>
      <c r="S3" s="30">
        <f t="shared" ref="S3" si="1">IF(ISERROR(Q3/R3),"",Q3/R3)</f>
        <v>52.47</v>
      </c>
      <c r="T3" s="31">
        <v>52.47</v>
      </c>
      <c r="U3" s="32"/>
      <c r="V3" s="27" t="s">
        <v>3</v>
      </c>
      <c r="W3" s="42">
        <v>59</v>
      </c>
      <c r="X3" s="42">
        <v>50</v>
      </c>
      <c r="Y3" s="42">
        <v>43</v>
      </c>
      <c r="Z3" s="29">
        <v>2</v>
      </c>
      <c r="AA3" s="33">
        <v>1</v>
      </c>
      <c r="AB3" s="45">
        <f t="shared" ref="AB3" si="2">IF(W3="","",W3*X3*Y3/1000000)</f>
        <v>0.127</v>
      </c>
      <c r="AC3" s="34">
        <f t="shared" ref="AC3" si="3">IF(AA3="","",65/AB3*AA3)</f>
        <v>512</v>
      </c>
      <c r="AD3" s="27">
        <v>3800</v>
      </c>
      <c r="AE3" s="35">
        <f t="shared" ref="AE3" si="4">IF(ISERROR(AD3/AC3),"",AD3/AC3)</f>
        <v>7.42</v>
      </c>
      <c r="AF3" s="27" t="s">
        <v>60</v>
      </c>
      <c r="AG3" s="36">
        <f>12.8%+30%</f>
        <v>0.42799999999999999</v>
      </c>
      <c r="AH3" s="35">
        <f t="shared" ref="AH3" si="5">IF(ISERROR(T3*AG3),"",T3*AG3)</f>
        <v>22.46</v>
      </c>
      <c r="AI3" s="35">
        <f t="shared" ref="AI3" si="6">IF(ISERROR(T3+AE3+AH3),"",T3+AE3+AH3)</f>
        <v>82.35</v>
      </c>
      <c r="AJ3" s="36">
        <v>0.06</v>
      </c>
      <c r="AK3" s="35">
        <f t="shared" ref="AK3" si="7">IF(ISERROR(AW3*AJ3),"",AW3*AJ3)</f>
        <v>10.92</v>
      </c>
      <c r="AL3" s="36">
        <v>0.1</v>
      </c>
      <c r="AM3" s="35">
        <f t="shared" ref="AM3" si="8">IF(ISERROR(AW3*AL3),"",AW3*AL3)</f>
        <v>18.2</v>
      </c>
      <c r="AN3" s="36">
        <v>0.1</v>
      </c>
      <c r="AO3" s="35">
        <f t="shared" ref="AO3" si="9">IF(ISERROR(AW3*AN3),"",AW3*AN3)</f>
        <v>18.2</v>
      </c>
      <c r="AP3" s="35">
        <f t="shared" ref="AP3" si="10">IF((AX3-AW3)&lt;2.5,2.5-(AX3-AW3),0)</f>
        <v>0</v>
      </c>
      <c r="AQ3" s="27"/>
      <c r="AR3" s="36"/>
      <c r="AS3" s="35">
        <f t="shared" ref="AS3" si="11">IF(ISERROR(AW3*AR3),"",AW3*AR3)</f>
        <v>0</v>
      </c>
      <c r="AT3" s="35">
        <f t="shared" ref="AT3" si="12">IF(ISERROR(AK3+AM3+AO3+AP3+AS3),"",AK3+AM3+AO3+AP3+AS3)</f>
        <v>47.32</v>
      </c>
      <c r="AU3" s="35">
        <f t="shared" ref="AU3" si="13">IF(ISERROR(AI3+AT3),"",AI3+AT3)</f>
        <v>129.66999999999999</v>
      </c>
      <c r="AV3" s="37">
        <f t="shared" ref="AV3" si="14">IF(ISERROR((AW3-AU3)/AW3),"",(AW3-AU3)/AW3)</f>
        <v>0.28749999999999998</v>
      </c>
      <c r="AW3" s="47">
        <f t="shared" ref="AW3" si="15">IF(AX3="","",AX3/1.05)</f>
        <v>182</v>
      </c>
      <c r="AX3" s="35">
        <f t="shared" si="0"/>
        <v>191.1</v>
      </c>
      <c r="AY3" s="32">
        <v>379.99</v>
      </c>
      <c r="AZ3" s="36">
        <v>0.49709999999999999</v>
      </c>
      <c r="BA3" s="33"/>
    </row>
  </sheetData>
  <sheetProtection insertRows="0" deleteRows="0" sort="0"/>
  <protectedRanges>
    <protectedRange sqref="L2:BA249 A2:J249" name="Range1"/>
    <protectedRange sqref="K2:K247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2025-08-18T01:42:36Z</dcterms:modified>
</cp:coreProperties>
</file>