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7675" windowHeight="1233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B10" i="1" l="1"/>
  <c r="AY10" i="1"/>
  <c r="AX10" i="1"/>
  <c r="AV10" i="1"/>
  <c r="AQ10" i="1"/>
  <c r="AN10" i="1"/>
  <c r="AL10" i="1"/>
  <c r="AJ10" i="1"/>
  <c r="AH10" i="1"/>
  <c r="AD10" i="1"/>
  <c r="AE10" i="1" s="1"/>
  <c r="X10" i="1"/>
  <c r="BB9" i="1"/>
  <c r="AX9" i="1"/>
  <c r="AV9" i="1"/>
  <c r="AY9" i="1" s="1"/>
  <c r="AQ9" i="1"/>
  <c r="AN9" i="1"/>
  <c r="AJ9" i="1"/>
  <c r="AH9" i="1"/>
  <c r="AD9" i="1"/>
  <c r="AE9" i="1" s="1"/>
  <c r="X9" i="1"/>
  <c r="BB8" i="1"/>
  <c r="AX8" i="1"/>
  <c r="AV8" i="1"/>
  <c r="AY8" i="1" s="1"/>
  <c r="AQ8" i="1"/>
  <c r="AN8" i="1"/>
  <c r="AJ8" i="1"/>
  <c r="AH8" i="1"/>
  <c r="AD8" i="1"/>
  <c r="AE8" i="1" s="1"/>
  <c r="AB8" i="1"/>
  <c r="X8" i="1"/>
  <c r="BB7" i="1"/>
  <c r="AY7" i="1"/>
  <c r="AX7" i="1"/>
  <c r="AV7" i="1"/>
  <c r="AQ7" i="1"/>
  <c r="AN7" i="1"/>
  <c r="AL7" i="1"/>
  <c r="AJ7" i="1"/>
  <c r="AH7" i="1"/>
  <c r="AE7" i="1"/>
  <c r="AD7" i="1"/>
  <c r="X7" i="1"/>
  <c r="BB6" i="1"/>
  <c r="AY6" i="1"/>
  <c r="AX6" i="1"/>
  <c r="AV6" i="1"/>
  <c r="AQ6" i="1"/>
  <c r="AN6" i="1"/>
  <c r="AL6" i="1"/>
  <c r="AJ6" i="1"/>
  <c r="AH6" i="1"/>
  <c r="AD6" i="1"/>
  <c r="AE6" i="1" s="1"/>
  <c r="X6" i="1"/>
  <c r="BB5" i="1"/>
  <c r="AX5" i="1"/>
  <c r="AV5" i="1"/>
  <c r="AY5" i="1" s="1"/>
  <c r="AQ5" i="1"/>
  <c r="AN5" i="1"/>
  <c r="AJ5" i="1"/>
  <c r="AH5" i="1"/>
  <c r="AD5" i="1"/>
  <c r="AE5" i="1" s="1"/>
  <c r="X5" i="1"/>
  <c r="BB4" i="1"/>
  <c r="AX4" i="1"/>
  <c r="AV4" i="1"/>
  <c r="AY4" i="1" s="1"/>
  <c r="AQ4" i="1"/>
  <c r="AN4" i="1"/>
  <c r="AJ4" i="1"/>
  <c r="AH4" i="1"/>
  <c r="AD4" i="1"/>
  <c r="AE4" i="1" s="1"/>
  <c r="AB4" i="1"/>
  <c r="X4" i="1"/>
  <c r="BB3" i="1"/>
  <c r="AY3" i="1"/>
  <c r="AX3" i="1"/>
  <c r="AV3" i="1"/>
  <c r="AQ3" i="1"/>
  <c r="AN3" i="1"/>
  <c r="AL3" i="1"/>
  <c r="AJ3" i="1"/>
  <c r="AH3" i="1"/>
  <c r="AE3" i="1"/>
  <c r="AD3" i="1"/>
  <c r="X3" i="1"/>
  <c r="BB2" i="1"/>
  <c r="AY2" i="1"/>
  <c r="AX2" i="1"/>
  <c r="AV2" i="1"/>
  <c r="AQ2" i="1"/>
  <c r="AN2" i="1"/>
  <c r="AL2" i="1"/>
  <c r="AJ2" i="1"/>
  <c r="AH2" i="1"/>
  <c r="AD2" i="1"/>
  <c r="AE2" i="1" s="1"/>
  <c r="X2" i="1"/>
  <c r="AB5" i="1" l="1"/>
  <c r="AB3" i="1"/>
  <c r="AS3" i="1" s="1"/>
  <c r="BA3" i="1" s="1"/>
  <c r="AB9" i="1"/>
  <c r="AB7" i="1"/>
  <c r="AS7" i="1" s="1"/>
  <c r="AB2" i="1"/>
  <c r="AS2" i="1" s="1"/>
  <c r="AB10" i="1"/>
  <c r="AS10" i="1" s="1"/>
  <c r="AB6" i="1"/>
  <c r="AS4" i="1"/>
  <c r="AS6" i="1"/>
  <c r="AL5" i="1"/>
  <c r="AL9" i="1"/>
  <c r="AS9" i="1" s="1"/>
  <c r="AL4" i="1"/>
  <c r="AL8" i="1"/>
  <c r="AT3" i="1" l="1"/>
  <c r="AS5" i="1"/>
  <c r="BA5" i="1" s="1"/>
  <c r="BA9" i="1"/>
  <c r="AT9" i="1"/>
  <c r="BA4" i="1"/>
  <c r="AT4" i="1"/>
  <c r="BA10" i="1"/>
  <c r="AT10" i="1"/>
  <c r="AS8" i="1"/>
  <c r="BA7" i="1"/>
  <c r="AT7" i="1"/>
  <c r="BA6" i="1"/>
  <c r="AT6" i="1"/>
  <c r="BA2" i="1"/>
  <c r="AT2" i="1"/>
  <c r="AT5" i="1" l="1"/>
  <c r="BA8" i="1"/>
  <c r="AT8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X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Z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B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E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F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H1" authorId="0" shapeId="0">
      <text>
        <r>
          <rPr>
            <sz val="11"/>
            <rFont val="Calibri"/>
            <family val="2"/>
          </rPr>
          <t>[JLA Standard Price]*[DA %]</t>
        </r>
      </text>
    </comment>
    <comment ref="AJ1" authorId="0" shapeId="0">
      <text>
        <r>
          <rPr>
            <sz val="11"/>
            <rFont val="Calibri"/>
            <family val="2"/>
          </rPr>
          <t>[JLA Standard Price]*[General Charge %]</t>
        </r>
      </text>
    </comment>
    <comment ref="AL1" authorId="0" shapeId="0">
      <text>
        <r>
          <rPr>
            <sz val="11"/>
            <rFont val="Calibri"/>
            <family val="2"/>
          </rPr>
          <t>IF(([JLA Price with Dropship Charge]-[JLA Standard Price])&lt;1.5 or 2.5,1.5 or 2.5-([JLA Price with Dropship Charge]-[JLA Standard Price]),0)</t>
        </r>
      </text>
    </comment>
    <comment ref="AN1" authorId="0" shapeId="0">
      <text>
        <r>
          <rPr>
            <sz val="11"/>
            <rFont val="Calibri"/>
            <family val="2"/>
          </rPr>
          <t>[JLA Standard Price]*[Warehouse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[JLA Standard Price]*[Load 1 %]</t>
        </r>
      </text>
    </comment>
    <comment ref="AR1" authorId="0" shapeId="0">
      <text>
        <r>
          <rPr>
            <sz val="11"/>
            <rFont val="Calibri"/>
            <family val="2"/>
          </rPr>
          <t>[DA $]+[General Load]+[Dropship Charge]+[Warehouse Charge $]+[Load 1 $]</t>
        </r>
      </text>
    </comment>
    <comment ref="AS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T1" authorId="0" shapeId="0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V1" authorId="0" shapeId="0">
      <text>
        <r>
          <rPr>
            <sz val="11"/>
            <rFont val="Calibri"/>
            <family val="2"/>
          </rPr>
          <t>[JLA Standard Price]*1.05</t>
        </r>
      </text>
    </comment>
    <comment ref="AX1" authorId="0" shapeId="0">
      <text>
        <r>
          <rPr>
            <sz val="11"/>
            <rFont val="Calibri"/>
            <family val="2"/>
          </rPr>
          <t>([Suggested Reatil Price]-[JLA Standard Price])/[Suggested Reatil Price]</t>
        </r>
      </text>
    </comment>
    <comment ref="AY1" authorId="0" shapeId="0">
      <text>
        <r>
          <rPr>
            <sz val="11"/>
            <rFont val="Calibri"/>
            <family val="2"/>
          </rPr>
          <t>([Suggested Reatil Price]-[JLA Price w/ Dropship Charge]*1.07)/[Suggested Reatil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<sst xmlns="http://schemas.openxmlformats.org/spreadsheetml/2006/main" count="171" uniqueCount="75">
  <si>
    <t>Item No.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</si>
  <si>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</si>
  <si>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</si>
  <si>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</si>
  <si>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</si>
  <si>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</si>
  <si>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</si>
  <si>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</si>
  <si>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</si>
  <si>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</si>
  <si>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</si>
  <si>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</si>
  <si>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</si>
  <si>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</si>
  <si>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UPC</t>
  </si>
  <si>
    <t>Unit of Measure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</si>
  <si>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</si>
  <si>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</si>
  <si>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</si>
  <si>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</si>
  <si>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</si>
  <si>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</si>
  <si>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</si>
  <si>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</si>
  <si>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</si>
  <si>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</si>
  <si>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</si>
  <si>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</si>
  <si>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</si>
  <si>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</si>
  <si>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</si>
  <si>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</si>
  <si>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</si>
  <si>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</si>
  <si>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</si>
  <si>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</si>
  <si>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Minimum Dropship Charge</t>
  </si>
  <si>
    <t>Dropship Charge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</si>
  <si>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</si>
  <si>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</si>
  <si>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</si>
  <si>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</si>
  <si>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</si>
  <si>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</si>
  <si>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</si>
  <si>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</si>
  <si>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</si>
  <si>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</si>
  <si>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</si>
  <si>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Initial Markup %</t>
  </si>
  <si>
    <t>Final Markup %</t>
  </si>
  <si>
    <t>Total Quantity</t>
  </si>
  <si>
    <t>Total Cost</t>
  </si>
  <si>
    <t>Total Sales</t>
  </si>
  <si>
    <t>INK+IVY</t>
  </si>
  <si>
    <t>Shower Curtain</t>
  </si>
  <si>
    <t>Imani</t>
    <phoneticPr fontId="8" type="noConversion"/>
  </si>
  <si>
    <t>Imani Shower Curtain</t>
    <phoneticPr fontId="8" type="noConversion"/>
  </si>
  <si>
    <t>100% Cotton
Fabric Count and Construction: 2/6 Cotton &amp; 20 Sheeting and tufting
Print with Tufting
Top finish -12 Button holes</t>
    <phoneticPr fontId="8" type="noConversion"/>
  </si>
  <si>
    <t>100% cotton</t>
  </si>
  <si>
    <t>Standard: 72x72"</t>
  </si>
  <si>
    <t>Sage</t>
    <phoneticPr fontId="8" type="noConversion"/>
  </si>
  <si>
    <t>Piece</t>
  </si>
  <si>
    <t>Normal</t>
  </si>
  <si>
    <t>6303.12.0090</t>
  </si>
  <si>
    <t>Marketing</t>
    <phoneticPr fontId="8" type="noConversion"/>
  </si>
  <si>
    <t xml:space="preserve">Extra Long: 72"x84" </t>
  </si>
  <si>
    <t>Sage</t>
    <phoneticPr fontId="8" type="noConversion"/>
  </si>
  <si>
    <t>Neutral</t>
    <phoneticPr fontId="8" type="noConversion"/>
  </si>
  <si>
    <t>Terracotta</t>
    <phoneticPr fontId="8" type="noConversion"/>
  </si>
  <si>
    <t>Ivory</t>
    <phoneticPr fontId="8" type="noConversion"/>
  </si>
  <si>
    <t>White/Navy</t>
    <phoneticPr fontId="8" type="noConversion"/>
  </si>
  <si>
    <t>Gray</t>
    <phoneticPr fontId="8" type="noConversion"/>
  </si>
  <si>
    <t>100% cotton</t>
    <phoneticPr fontId="4" type="noConversion"/>
  </si>
  <si>
    <t>100% cotton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</si>
</sst>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&quot;$&quot;#,##0.00"/>
    <numFmt numFmtId="177" formatCode="0.0"/>
    <numFmt numFmtId="178" formatCode="0.000"/>
    <numFmt numFmtId="179" formatCode="[$$-409]#,##0.00;\-[$$-409]#,##0.00"/>
    <numFmt numFmtId="180" formatCode="[$-409]dd/mmm/yy;@"/>
    <numFmt numFmtId="181" formatCode="0.0%"/>
  </numFmts>
  <fonts count="11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49">
    <xf numFmtId="0" fontId="0" fillId="0" borderId="0" xfId="0" applyNumberFormat="1" applyFont="1"/>
    <xf numFmtId="0" fontId="1" fillId="0" borderId="1" xfId="0" applyNumberFormat="1" applyFont="1" applyBorder="1"/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1" applyFont="1" applyFill="1" applyBorder="1" applyAlignment="1">
      <alignment horizontal="center" wrapText="1"/>
    </xf>
    <xf numFmtId="176" fontId="3" fillId="4" borderId="2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7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78" fontId="6" fillId="0" borderId="1" xfId="2" applyNumberFormat="1" applyFont="1" applyBorder="1" applyAlignment="1">
      <alignment wrapText="1"/>
    </xf>
    <xf numFmtId="2" fontId="7" fillId="0" borderId="1" xfId="2" applyNumberFormat="1" applyFont="1" applyBorder="1" applyAlignment="1">
      <alignment wrapText="1"/>
    </xf>
    <xf numFmtId="1" fontId="6" fillId="0" borderId="1" xfId="2" applyNumberFormat="1" applyFont="1" applyBorder="1" applyAlignment="1">
      <alignment wrapText="1"/>
    </xf>
    <xf numFmtId="176" fontId="6" fillId="0" borderId="1" xfId="2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6" fontId="6" fillId="3" borderId="1" xfId="2" applyNumberFormat="1" applyFont="1" applyFill="1" applyBorder="1" applyAlignment="1">
      <alignment wrapText="1"/>
    </xf>
    <xf numFmtId="176" fontId="7" fillId="0" borderId="1" xfId="2" applyNumberFormat="1" applyFont="1" applyBorder="1" applyAlignment="1">
      <alignment wrapText="1"/>
    </xf>
    <xf numFmtId="176" fontId="6" fillId="5" borderId="1" xfId="2" applyNumberFormat="1" applyFont="1" applyFill="1" applyBorder="1" applyAlignment="1">
      <alignment wrapText="1"/>
    </xf>
    <xf numFmtId="10" fontId="6" fillId="5" borderId="1" xfId="2" applyNumberFormat="1" applyFont="1" applyFill="1" applyBorder="1" applyAlignment="1">
      <alignment wrapText="1"/>
    </xf>
    <xf numFmtId="176" fontId="7" fillId="6" borderId="1" xfId="2" applyNumberFormat="1" applyFont="1" applyFill="1" applyBorder="1" applyAlignment="1">
      <alignment wrapText="1"/>
    </xf>
    <xf numFmtId="176" fontId="3" fillId="5" borderId="1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7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80" fontId="0" fillId="0" borderId="1" xfId="0" applyNumberFormat="1" applyBorder="1" applyAlignment="1">
      <alignment vertical="center"/>
    </xf>
    <xf numFmtId="176" fontId="0" fillId="0" borderId="2" xfId="0" applyNumberFormat="1" applyBorder="1" applyAlignment="1">
      <alignment vertical="center"/>
    </xf>
    <xf numFmtId="1" fontId="0" fillId="0" borderId="1" xfId="0" applyNumberFormat="1" applyBorder="1" applyAlignment="1">
      <alignment vertical="center"/>
    </xf>
    <xf numFmtId="178" fontId="0" fillId="7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1" fontId="0" fillId="7" borderId="1" xfId="0" applyNumberFormat="1" applyFill="1" applyBorder="1" applyAlignment="1">
      <alignment vertical="center"/>
    </xf>
    <xf numFmtId="3" fontId="0" fillId="0" borderId="1" xfId="0" applyNumberFormat="1" applyBorder="1" applyAlignment="1">
      <alignment vertical="center"/>
    </xf>
    <xf numFmtId="176" fontId="0" fillId="7" borderId="1" xfId="0" applyNumberFormat="1" applyFill="1" applyBorder="1" applyAlignment="1">
      <alignment vertical="center"/>
    </xf>
    <xf numFmtId="0" fontId="10" fillId="8" borderId="1" xfId="4" applyFont="1" applyFill="1" applyBorder="1" applyAlignment="1">
      <alignment horizontal="center" vertical="center"/>
    </xf>
    <xf numFmtId="181" fontId="0" fillId="0" borderId="1" xfId="0" applyNumberFormat="1" applyBorder="1" applyAlignment="1">
      <alignment vertical="center"/>
    </xf>
    <xf numFmtId="10" fontId="0" fillId="0" borderId="1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10" fontId="0" fillId="7" borderId="1" xfId="5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1" applyBorder="1" applyAlignment="1">
      <alignment vertical="center"/>
    </xf>
    <xf numFmtId="1" fontId="9" fillId="0" borderId="1" xfId="3" applyNumberFormat="1" applyFont="1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176" fontId="2" fillId="7" borderId="1" xfId="1" applyNumberFormat="1" applyFill="1" applyBorder="1" applyAlignment="1">
      <alignment vertical="center"/>
    </xf>
    <xf numFmtId="0" fontId="1" fillId="0" borderId="1" xfId="0" applyNumberFormat="1" applyFont="1" applyBorder="1" applyAlignment="1"/>
  </cellXfs>
  <cellStyles count="6">
    <cellStyle name="Normal 2" xfId="1"/>
    <cellStyle name="Normal 2 18 2" xfId="2"/>
    <cellStyle name="Percent 2" xfId="5"/>
    <cellStyle name="Style 1 2 2" xfId="4"/>
    <cellStyle name="常规" xfId="0" builtinId="0"/>
    <cellStyle name="样式 1 2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34"/>
  <sheetViews>
    <sheetView tabSelected="1" workbookViewId="0">
      <selection activeCell="Y3" sqref="Y3"/>
    </sheetView>
  </sheetViews>
  <sheetFormatPr defaultRowHeight="12.75" x14ac:dyDescent="0.2"/>
  <cols>
    <col min="1" max="2" width="20" style="1" customWidth="1"/>
    <col min="3" max="3" width="9.140625" style="1" customWidth="1"/>
    <col min="4" max="16384" width="9.140625" style="1"/>
  </cols>
  <sheetData>
    <row r="1" spans="1:54" s="24" customFormat="1" ht="68.099999999999994" customHeight="1" x14ac:dyDescent="0.25">
      <c r="A1" s="2" t="s">
        <v>1</v>
      </c>
      <c r="B1" s="2" t="s">
        <v>2</v>
      </c>
      <c r="C1" s="3" t="s">
        <v>3</v>
      </c>
      <c r="D1" s="4" t="s">
        <v>4</v>
      </c>
      <c r="E1" s="4" t="s">
        <v>5</v>
      </c>
      <c r="F1" s="5" t="s">
        <v>6</v>
      </c>
      <c r="G1" s="3" t="s">
        <v>7</v>
      </c>
      <c r="H1" s="6" t="s">
        <v>8</v>
      </c>
      <c r="I1" s="7" t="s">
        <v>9</v>
      </c>
      <c r="J1" s="6" t="s">
        <v>10</v>
      </c>
      <c r="K1" s="7" t="s">
        <v>11</v>
      </c>
      <c r="L1" s="6" t="s">
        <v>12</v>
      </c>
      <c r="M1" s="6" t="s">
        <v>13</v>
      </c>
      <c r="N1" s="3" t="s">
        <v>0</v>
      </c>
      <c r="O1" s="3" t="s">
        <v>14</v>
      </c>
      <c r="P1" s="7" t="s">
        <v>15</v>
      </c>
      <c r="Q1" s="8" t="s">
        <v>16</v>
      </c>
      <c r="R1" s="9" t="s">
        <v>17</v>
      </c>
      <c r="S1" s="10" t="s">
        <v>18</v>
      </c>
      <c r="T1" s="10" t="s">
        <v>19</v>
      </c>
      <c r="U1" s="10" t="s">
        <v>20</v>
      </c>
      <c r="V1" s="11" t="s">
        <v>21</v>
      </c>
      <c r="W1" s="12" t="s">
        <v>22</v>
      </c>
      <c r="X1" s="13" t="s">
        <v>23</v>
      </c>
      <c r="Y1" s="14" t="s">
        <v>24</v>
      </c>
      <c r="Z1" s="15" t="s">
        <v>25</v>
      </c>
      <c r="AA1" s="2" t="s">
        <v>26</v>
      </c>
      <c r="AB1" s="16" t="s">
        <v>27</v>
      </c>
      <c r="AC1" s="2" t="s">
        <v>28</v>
      </c>
      <c r="AD1" s="17" t="s">
        <v>29</v>
      </c>
      <c r="AE1" s="18" t="s">
        <v>30</v>
      </c>
      <c r="AF1" s="16" t="s">
        <v>31</v>
      </c>
      <c r="AG1" s="17" t="s">
        <v>32</v>
      </c>
      <c r="AH1" s="16" t="s">
        <v>33</v>
      </c>
      <c r="AI1" s="17" t="s">
        <v>34</v>
      </c>
      <c r="AJ1" s="16" t="s">
        <v>35</v>
      </c>
      <c r="AK1" s="19" t="s">
        <v>36</v>
      </c>
      <c r="AL1" s="16" t="s">
        <v>37</v>
      </c>
      <c r="AM1" s="17" t="s">
        <v>38</v>
      </c>
      <c r="AN1" s="16" t="s">
        <v>39</v>
      </c>
      <c r="AO1" s="19" t="s">
        <v>40</v>
      </c>
      <c r="AP1" s="17" t="s">
        <v>41</v>
      </c>
      <c r="AQ1" s="16" t="s">
        <v>42</v>
      </c>
      <c r="AR1" s="16" t="s">
        <v>43</v>
      </c>
      <c r="AS1" s="20" t="s">
        <v>44</v>
      </c>
      <c r="AT1" s="21" t="s">
        <v>45</v>
      </c>
      <c r="AU1" s="22" t="s">
        <v>46</v>
      </c>
      <c r="AV1" s="21" t="s">
        <v>47</v>
      </c>
      <c r="AW1" s="23" t="s">
        <v>48</v>
      </c>
      <c r="AX1" s="21" t="s">
        <v>49</v>
      </c>
      <c r="AY1" s="21" t="s">
        <v>50</v>
      </c>
      <c r="AZ1" s="2" t="s">
        <v>51</v>
      </c>
      <c r="BA1" s="16" t="s">
        <v>52</v>
      </c>
      <c r="BB1" s="16" t="s">
        <v>53</v>
      </c>
    </row>
    <row r="2" spans="1:54" s="43" customFormat="1" ht="15" x14ac:dyDescent="0.25">
      <c r="A2" s="25">
        <v>1</v>
      </c>
      <c r="B2" s="26"/>
      <c r="C2" s="26"/>
      <c r="D2" s="26" t="s">
        <v>54</v>
      </c>
      <c r="E2" s="26"/>
      <c r="F2" s="26" t="s">
        <v>55</v>
      </c>
      <c r="G2" s="27" t="s">
        <v>56</v>
      </c>
      <c r="H2" s="28" t="s">
        <v>57</v>
      </c>
      <c r="I2" s="28" t="s">
        <v>57</v>
      </c>
      <c r="J2" s="28" t="s">
        <v>58</v>
      </c>
      <c r="K2" s="44" t="s">
        <v>73</v>
      </c>
      <c r="L2" s="29" t="s">
        <v>60</v>
      </c>
      <c r="M2" s="28" t="s">
        <v>61</v>
      </c>
      <c r="N2" s="26"/>
      <c r="O2" s="26"/>
      <c r="P2" s="26" t="s">
        <v>62</v>
      </c>
      <c r="Q2" s="30">
        <v>8.99</v>
      </c>
      <c r="R2" s="26" t="s">
        <v>63</v>
      </c>
      <c r="S2" s="45">
        <v>31</v>
      </c>
      <c r="T2" s="45">
        <v>27</v>
      </c>
      <c r="U2" s="45">
        <v>28</v>
      </c>
      <c r="V2" s="46"/>
      <c r="W2" s="31">
        <v>4</v>
      </c>
      <c r="X2" s="32">
        <f>IF(S2="","",S2*T2*U2/1000000)</f>
        <v>2.3435999999999998E-2</v>
      </c>
      <c r="Y2" s="33">
        <v>56</v>
      </c>
      <c r="Z2" s="34">
        <v>9739</v>
      </c>
      <c r="AA2" s="35">
        <v>3200</v>
      </c>
      <c r="AB2" s="36">
        <f>IF(ISERROR(AA2/Z2),"",AA2/Z2)</f>
        <v>0.32857582914056882</v>
      </c>
      <c r="AC2" s="37" t="s">
        <v>64</v>
      </c>
      <c r="AD2" s="38">
        <f>20.3%+15%</f>
        <v>0.35299999999999998</v>
      </c>
      <c r="AE2" s="36">
        <f t="shared" ref="AE2:AE10" si="0">IF(ISERROR(Q2*AD2),"",Q2*AD2)</f>
        <v>3.17347</v>
      </c>
      <c r="AF2" s="36">
        <v>12.49</v>
      </c>
      <c r="AG2" s="39">
        <v>0.05</v>
      </c>
      <c r="AH2" s="36">
        <f t="shared" ref="AH2:AH10" si="1">IF(ISERROR(AU2*AG2),"",AU2*AG2)</f>
        <v>1.226</v>
      </c>
      <c r="AI2" s="39">
        <v>0.1</v>
      </c>
      <c r="AJ2" s="36">
        <f>IF(ISERROR(AU2*AI2),"",AU2*AI2)</f>
        <v>2.452</v>
      </c>
      <c r="AK2" s="40">
        <v>1.5</v>
      </c>
      <c r="AL2" s="47">
        <f>IF((AV2-AU2)&lt;AK2,AK2-(AV2-AU2),0)</f>
        <v>0.27399999999999736</v>
      </c>
      <c r="AM2" s="39">
        <v>0.1</v>
      </c>
      <c r="AN2" s="36">
        <f t="shared" ref="AN2:AN10" si="2">IF(ISERROR(AU2*AM2),"",AU2*AM2)</f>
        <v>2.452</v>
      </c>
      <c r="AO2" s="41" t="s">
        <v>65</v>
      </c>
      <c r="AP2" s="39">
        <v>0.1</v>
      </c>
      <c r="AQ2" s="36">
        <f t="shared" ref="AQ2:AQ10" si="3">IF(ISERROR(AU2*AP2),"",AU2*AP2)</f>
        <v>2.452</v>
      </c>
      <c r="AR2" s="36">
        <v>8.85</v>
      </c>
      <c r="AS2" s="36">
        <f t="shared" ref="AS2:AS10" si="4">IF(ISERROR(AF2+AR2),"",AF2+AR2)</f>
        <v>21.34</v>
      </c>
      <c r="AT2" s="42">
        <f t="shared" ref="AT2:AT10" si="5">IF(ISERROR((AU2-AS2)/AU2),"",(AU2-AS2)/AU2)</f>
        <v>0.12969004893964109</v>
      </c>
      <c r="AU2" s="40">
        <v>24.52</v>
      </c>
      <c r="AV2" s="36">
        <f>IF(ISERROR(AU2*1.05),"",AU2*1.05)</f>
        <v>25.746000000000002</v>
      </c>
      <c r="AW2" s="40">
        <v>54.99</v>
      </c>
      <c r="AX2" s="42">
        <f>IF(ISERROR((AW2-AU2)/AW2),"",(AW2-AU2)/AW2)</f>
        <v>0.55410074559010736</v>
      </c>
      <c r="AY2" s="42">
        <f>IF(ISERROR((AW2-AV2*1.07)/AW2),"",(AW2-AV2*1.07)/AW2)</f>
        <v>0.49903218767048546</v>
      </c>
      <c r="AZ2" s="31"/>
      <c r="BA2" s="36">
        <f>IF(ISERROR(AS2*AZ2),"",AS2*AZ2)</f>
        <v>0</v>
      </c>
      <c r="BB2" s="36">
        <f>IF(ISERROR(AU2*AZ2),"",AU2*AZ2)</f>
        <v>0</v>
      </c>
    </row>
    <row r="3" spans="1:54" s="43" customFormat="1" ht="15" x14ac:dyDescent="0.25">
      <c r="A3" s="25">
        <v>2</v>
      </c>
      <c r="B3" s="26"/>
      <c r="C3" s="26"/>
      <c r="D3" s="26" t="s">
        <v>54</v>
      </c>
      <c r="E3" s="26"/>
      <c r="F3" s="26" t="s">
        <v>55</v>
      </c>
      <c r="G3" s="27" t="s">
        <v>56</v>
      </c>
      <c r="H3" s="28" t="s">
        <v>57</v>
      </c>
      <c r="I3" s="28" t="s">
        <v>57</v>
      </c>
      <c r="J3" s="28" t="s">
        <v>58</v>
      </c>
      <c r="K3" s="44" t="s">
        <v>74</v>
      </c>
      <c r="L3" s="29" t="s">
        <v>66</v>
      </c>
      <c r="M3" s="28" t="s">
        <v>67</v>
      </c>
      <c r="N3" s="26"/>
      <c r="O3" s="26"/>
      <c r="P3" s="26" t="s">
        <v>62</v>
      </c>
      <c r="Q3" s="30">
        <v>9.99</v>
      </c>
      <c r="R3" s="26" t="s">
        <v>63</v>
      </c>
      <c r="S3" s="45">
        <v>31</v>
      </c>
      <c r="T3" s="45">
        <v>27</v>
      </c>
      <c r="U3" s="45">
        <v>32</v>
      </c>
      <c r="V3" s="46"/>
      <c r="W3" s="31">
        <v>4</v>
      </c>
      <c r="X3" s="32">
        <f t="shared" ref="X3:X10" si="6">IF(S3="","",S3*T3*U3/1000000)</f>
        <v>2.6783999999999999E-2</v>
      </c>
      <c r="Y3" s="33">
        <v>56</v>
      </c>
      <c r="Z3" s="34">
        <v>8296</v>
      </c>
      <c r="AA3" s="35">
        <v>3200</v>
      </c>
      <c r="AB3" s="36">
        <f t="shared" ref="AB3:AB10" si="7">IF(ISERROR(AA3/Z3),"",AA3/Z3)</f>
        <v>0.38572806171648988</v>
      </c>
      <c r="AC3" s="37" t="s">
        <v>64</v>
      </c>
      <c r="AD3" s="38">
        <f t="shared" ref="AD3:AD10" si="8">20.3%+15%</f>
        <v>0.35299999999999998</v>
      </c>
      <c r="AE3" s="36">
        <f t="shared" si="0"/>
        <v>3.5264699999999998</v>
      </c>
      <c r="AF3" s="36">
        <v>13.91</v>
      </c>
      <c r="AG3" s="39">
        <v>0.05</v>
      </c>
      <c r="AH3" s="36">
        <f t="shared" si="1"/>
        <v>1.3375000000000001</v>
      </c>
      <c r="AI3" s="39">
        <v>0.1</v>
      </c>
      <c r="AJ3" s="36">
        <f t="shared" ref="AJ3:AJ10" si="9">IF(ISERROR(AU3*AI3),"",AU3*AI3)</f>
        <v>2.6750000000000003</v>
      </c>
      <c r="AK3" s="40">
        <v>1.5</v>
      </c>
      <c r="AL3" s="47">
        <f t="shared" ref="AL3:AL10" si="10">IF((AV3-AU3)&lt;AK3,AK3-(AV3-AU3),0)</f>
        <v>0.16249999999999787</v>
      </c>
      <c r="AM3" s="39">
        <v>0.1</v>
      </c>
      <c r="AN3" s="36">
        <f t="shared" si="2"/>
        <v>2.6750000000000003</v>
      </c>
      <c r="AO3" s="41" t="s">
        <v>65</v>
      </c>
      <c r="AP3" s="39">
        <v>0.1</v>
      </c>
      <c r="AQ3" s="36">
        <f t="shared" si="3"/>
        <v>2.6750000000000003</v>
      </c>
      <c r="AR3" s="36">
        <v>9.5399999999999991</v>
      </c>
      <c r="AS3" s="36">
        <f t="shared" si="4"/>
        <v>23.45</v>
      </c>
      <c r="AT3" s="42">
        <f t="shared" si="5"/>
        <v>0.12336448598130843</v>
      </c>
      <c r="AU3" s="40">
        <v>26.75</v>
      </c>
      <c r="AV3" s="36">
        <f t="shared" ref="AV3:AV10" si="11">IF(ISERROR(AU3*1.05),"",AU3*1.05)</f>
        <v>28.087500000000002</v>
      </c>
      <c r="AW3" s="40">
        <v>59.99</v>
      </c>
      <c r="AX3" s="42">
        <f t="shared" ref="AX3:AX10" si="12">IF(ISERROR((AW3-AU3)/AW3),"",(AW3-AU3)/AW3)</f>
        <v>0.55409234872478752</v>
      </c>
      <c r="AY3" s="42">
        <f t="shared" ref="AY3:AY10" si="13">IF(ISERROR((AW3-AV3*1.07)/AW3),"",(AW3-AV3*1.07)/AW3)</f>
        <v>0.49902275379229866</v>
      </c>
      <c r="AZ3" s="31"/>
      <c r="BA3" s="36">
        <f t="shared" ref="BA3:BA10" si="14">IF(ISERROR(AS3*AZ3),"",AS3*AZ3)</f>
        <v>0</v>
      </c>
      <c r="BB3" s="36">
        <f t="shared" ref="BB3:BB10" si="15">IF(ISERROR(AU3*AZ3),"",AU3*AZ3)</f>
        <v>0</v>
      </c>
    </row>
    <row r="4" spans="1:54" s="43" customFormat="1" ht="15" x14ac:dyDescent="0.25">
      <c r="A4" s="25">
        <v>3</v>
      </c>
      <c r="B4" s="26"/>
      <c r="C4" s="26"/>
      <c r="D4" s="26" t="s">
        <v>54</v>
      </c>
      <c r="E4" s="26"/>
      <c r="F4" s="26" t="s">
        <v>55</v>
      </c>
      <c r="G4" s="27" t="s">
        <v>56</v>
      </c>
      <c r="H4" s="28" t="s">
        <v>57</v>
      </c>
      <c r="I4" s="28" t="s">
        <v>57</v>
      </c>
      <c r="J4" s="28" t="s">
        <v>58</v>
      </c>
      <c r="K4" s="44" t="s">
        <v>59</v>
      </c>
      <c r="L4" s="29" t="s">
        <v>60</v>
      </c>
      <c r="M4" s="28" t="s">
        <v>68</v>
      </c>
      <c r="N4" s="26"/>
      <c r="O4" s="26"/>
      <c r="P4" s="26" t="s">
        <v>62</v>
      </c>
      <c r="Q4" s="30">
        <v>8.99</v>
      </c>
      <c r="R4" s="26" t="s">
        <v>63</v>
      </c>
      <c r="S4" s="45">
        <v>31</v>
      </c>
      <c r="T4" s="45">
        <v>27</v>
      </c>
      <c r="U4" s="45">
        <v>28</v>
      </c>
      <c r="V4" s="46"/>
      <c r="W4" s="31">
        <v>4</v>
      </c>
      <c r="X4" s="32">
        <f t="shared" si="6"/>
        <v>2.3435999999999998E-2</v>
      </c>
      <c r="Y4" s="33">
        <v>56</v>
      </c>
      <c r="Z4" s="34">
        <v>9739</v>
      </c>
      <c r="AA4" s="35">
        <v>3200</v>
      </c>
      <c r="AB4" s="36">
        <f t="shared" si="7"/>
        <v>0.32857582914056882</v>
      </c>
      <c r="AC4" s="37" t="s">
        <v>64</v>
      </c>
      <c r="AD4" s="38">
        <f t="shared" si="8"/>
        <v>0.35299999999999998</v>
      </c>
      <c r="AE4" s="36">
        <f t="shared" si="0"/>
        <v>3.17347</v>
      </c>
      <c r="AF4" s="36">
        <v>12.49</v>
      </c>
      <c r="AG4" s="39">
        <v>0.05</v>
      </c>
      <c r="AH4" s="36">
        <f t="shared" si="1"/>
        <v>1.226</v>
      </c>
      <c r="AI4" s="39">
        <v>0.1</v>
      </c>
      <c r="AJ4" s="36">
        <f t="shared" si="9"/>
        <v>2.452</v>
      </c>
      <c r="AK4" s="40">
        <v>1.5</v>
      </c>
      <c r="AL4" s="47">
        <f t="shared" si="10"/>
        <v>0.27399999999999736</v>
      </c>
      <c r="AM4" s="39">
        <v>0.1</v>
      </c>
      <c r="AN4" s="36">
        <f t="shared" si="2"/>
        <v>2.452</v>
      </c>
      <c r="AO4" s="41" t="s">
        <v>65</v>
      </c>
      <c r="AP4" s="39">
        <v>0.1</v>
      </c>
      <c r="AQ4" s="36">
        <f t="shared" si="3"/>
        <v>2.452</v>
      </c>
      <c r="AR4" s="36">
        <v>8.85</v>
      </c>
      <c r="AS4" s="36">
        <f t="shared" si="4"/>
        <v>21.34</v>
      </c>
      <c r="AT4" s="42">
        <f t="shared" si="5"/>
        <v>0.12969004893964109</v>
      </c>
      <c r="AU4" s="40">
        <v>24.52</v>
      </c>
      <c r="AV4" s="36">
        <f t="shared" si="11"/>
        <v>25.746000000000002</v>
      </c>
      <c r="AW4" s="40">
        <v>54.99</v>
      </c>
      <c r="AX4" s="42">
        <f t="shared" si="12"/>
        <v>0.55410074559010736</v>
      </c>
      <c r="AY4" s="42">
        <f t="shared" si="13"/>
        <v>0.49903218767048546</v>
      </c>
      <c r="AZ4" s="31"/>
      <c r="BA4" s="36">
        <f t="shared" si="14"/>
        <v>0</v>
      </c>
      <c r="BB4" s="36">
        <f t="shared" si="15"/>
        <v>0</v>
      </c>
    </row>
    <row r="5" spans="1:54" s="43" customFormat="1" ht="15" x14ac:dyDescent="0.25">
      <c r="A5" s="25">
        <v>4</v>
      </c>
      <c r="B5" s="26"/>
      <c r="C5" s="26"/>
      <c r="D5" s="26" t="s">
        <v>54</v>
      </c>
      <c r="E5" s="26"/>
      <c r="F5" s="26" t="s">
        <v>55</v>
      </c>
      <c r="G5" s="27" t="s">
        <v>56</v>
      </c>
      <c r="H5" s="28" t="s">
        <v>57</v>
      </c>
      <c r="I5" s="28" t="s">
        <v>57</v>
      </c>
      <c r="J5" s="28" t="s">
        <v>58</v>
      </c>
      <c r="K5" s="44" t="s">
        <v>59</v>
      </c>
      <c r="L5" s="29" t="s">
        <v>66</v>
      </c>
      <c r="M5" s="28" t="s">
        <v>68</v>
      </c>
      <c r="N5" s="26"/>
      <c r="O5" s="26"/>
      <c r="P5" s="26" t="s">
        <v>62</v>
      </c>
      <c r="Q5" s="30">
        <v>9.99</v>
      </c>
      <c r="R5" s="26" t="s">
        <v>63</v>
      </c>
      <c r="S5" s="45">
        <v>31</v>
      </c>
      <c r="T5" s="45">
        <v>27</v>
      </c>
      <c r="U5" s="45">
        <v>32</v>
      </c>
      <c r="V5" s="46"/>
      <c r="W5" s="31">
        <v>4</v>
      </c>
      <c r="X5" s="32">
        <f t="shared" si="6"/>
        <v>2.6783999999999999E-2</v>
      </c>
      <c r="Y5" s="33">
        <v>56</v>
      </c>
      <c r="Z5" s="34">
        <v>8296</v>
      </c>
      <c r="AA5" s="35">
        <v>3200</v>
      </c>
      <c r="AB5" s="36">
        <f t="shared" si="7"/>
        <v>0.38572806171648988</v>
      </c>
      <c r="AC5" s="37" t="s">
        <v>64</v>
      </c>
      <c r="AD5" s="38">
        <f t="shared" si="8"/>
        <v>0.35299999999999998</v>
      </c>
      <c r="AE5" s="36">
        <f t="shared" si="0"/>
        <v>3.5264699999999998</v>
      </c>
      <c r="AF5" s="36">
        <v>13.91</v>
      </c>
      <c r="AG5" s="39">
        <v>0.05</v>
      </c>
      <c r="AH5" s="36">
        <f t="shared" si="1"/>
        <v>1.3375000000000001</v>
      </c>
      <c r="AI5" s="39">
        <v>0.1</v>
      </c>
      <c r="AJ5" s="36">
        <f t="shared" si="9"/>
        <v>2.6750000000000003</v>
      </c>
      <c r="AK5" s="40">
        <v>1.5</v>
      </c>
      <c r="AL5" s="47">
        <f t="shared" si="10"/>
        <v>0.16249999999999787</v>
      </c>
      <c r="AM5" s="39">
        <v>0.1</v>
      </c>
      <c r="AN5" s="36">
        <f t="shared" si="2"/>
        <v>2.6750000000000003</v>
      </c>
      <c r="AO5" s="41" t="s">
        <v>65</v>
      </c>
      <c r="AP5" s="39">
        <v>0.1</v>
      </c>
      <c r="AQ5" s="36">
        <f t="shared" si="3"/>
        <v>2.6750000000000003</v>
      </c>
      <c r="AR5" s="36">
        <v>9.5399999999999991</v>
      </c>
      <c r="AS5" s="36">
        <f t="shared" si="4"/>
        <v>23.45</v>
      </c>
      <c r="AT5" s="42">
        <f t="shared" si="5"/>
        <v>0.12336448598130843</v>
      </c>
      <c r="AU5" s="40">
        <v>26.75</v>
      </c>
      <c r="AV5" s="36">
        <f t="shared" si="11"/>
        <v>28.087500000000002</v>
      </c>
      <c r="AW5" s="40">
        <v>59.99</v>
      </c>
      <c r="AX5" s="42">
        <f t="shared" si="12"/>
        <v>0.55409234872478752</v>
      </c>
      <c r="AY5" s="42">
        <f t="shared" si="13"/>
        <v>0.49902275379229866</v>
      </c>
      <c r="AZ5" s="31"/>
      <c r="BA5" s="36">
        <f t="shared" si="14"/>
        <v>0</v>
      </c>
      <c r="BB5" s="36">
        <f t="shared" si="15"/>
        <v>0</v>
      </c>
    </row>
    <row r="6" spans="1:54" s="43" customFormat="1" ht="15" x14ac:dyDescent="0.25">
      <c r="A6" s="25">
        <v>5</v>
      </c>
      <c r="B6" s="26"/>
      <c r="C6" s="26"/>
      <c r="D6" s="26" t="s">
        <v>54</v>
      </c>
      <c r="E6" s="26"/>
      <c r="F6" s="26" t="s">
        <v>55</v>
      </c>
      <c r="G6" s="27" t="s">
        <v>56</v>
      </c>
      <c r="H6" s="28" t="s">
        <v>57</v>
      </c>
      <c r="I6" s="28" t="s">
        <v>57</v>
      </c>
      <c r="J6" s="28" t="s">
        <v>58</v>
      </c>
      <c r="K6" s="44" t="s">
        <v>59</v>
      </c>
      <c r="L6" s="29" t="s">
        <v>60</v>
      </c>
      <c r="M6" s="28" t="s">
        <v>69</v>
      </c>
      <c r="N6" s="26"/>
      <c r="O6" s="26"/>
      <c r="P6" s="26" t="s">
        <v>62</v>
      </c>
      <c r="Q6" s="30">
        <v>8.99</v>
      </c>
      <c r="R6" s="26" t="s">
        <v>63</v>
      </c>
      <c r="S6" s="45">
        <v>31</v>
      </c>
      <c r="T6" s="45">
        <v>27</v>
      </c>
      <c r="U6" s="45">
        <v>28</v>
      </c>
      <c r="V6" s="46"/>
      <c r="W6" s="31">
        <v>4</v>
      </c>
      <c r="X6" s="32">
        <f t="shared" si="6"/>
        <v>2.3435999999999998E-2</v>
      </c>
      <c r="Y6" s="33">
        <v>56</v>
      </c>
      <c r="Z6" s="34">
        <v>9739</v>
      </c>
      <c r="AA6" s="35">
        <v>3200</v>
      </c>
      <c r="AB6" s="36">
        <f t="shared" si="7"/>
        <v>0.32857582914056882</v>
      </c>
      <c r="AC6" s="37" t="s">
        <v>64</v>
      </c>
      <c r="AD6" s="38">
        <f t="shared" si="8"/>
        <v>0.35299999999999998</v>
      </c>
      <c r="AE6" s="36">
        <f t="shared" si="0"/>
        <v>3.17347</v>
      </c>
      <c r="AF6" s="36">
        <v>12.49</v>
      </c>
      <c r="AG6" s="39">
        <v>0.05</v>
      </c>
      <c r="AH6" s="36">
        <f t="shared" si="1"/>
        <v>1.226</v>
      </c>
      <c r="AI6" s="39">
        <v>0.1</v>
      </c>
      <c r="AJ6" s="36">
        <f t="shared" si="9"/>
        <v>2.452</v>
      </c>
      <c r="AK6" s="40">
        <v>1.5</v>
      </c>
      <c r="AL6" s="47">
        <f t="shared" si="10"/>
        <v>0.27399999999999736</v>
      </c>
      <c r="AM6" s="39">
        <v>0.1</v>
      </c>
      <c r="AN6" s="36">
        <f t="shared" si="2"/>
        <v>2.452</v>
      </c>
      <c r="AO6" s="41" t="s">
        <v>65</v>
      </c>
      <c r="AP6" s="39">
        <v>0.1</v>
      </c>
      <c r="AQ6" s="36">
        <f t="shared" si="3"/>
        <v>2.452</v>
      </c>
      <c r="AR6" s="36">
        <v>8.85</v>
      </c>
      <c r="AS6" s="36">
        <f t="shared" si="4"/>
        <v>21.34</v>
      </c>
      <c r="AT6" s="42">
        <f t="shared" si="5"/>
        <v>0.12969004893964109</v>
      </c>
      <c r="AU6" s="40">
        <v>24.52</v>
      </c>
      <c r="AV6" s="36">
        <f t="shared" si="11"/>
        <v>25.746000000000002</v>
      </c>
      <c r="AW6" s="40">
        <v>54.99</v>
      </c>
      <c r="AX6" s="42">
        <f t="shared" si="12"/>
        <v>0.55410074559010736</v>
      </c>
      <c r="AY6" s="42">
        <f t="shared" si="13"/>
        <v>0.49903218767048546</v>
      </c>
      <c r="AZ6" s="31"/>
      <c r="BA6" s="36">
        <f t="shared" si="14"/>
        <v>0</v>
      </c>
      <c r="BB6" s="36">
        <f t="shared" si="15"/>
        <v>0</v>
      </c>
    </row>
    <row r="7" spans="1:54" s="43" customFormat="1" ht="15" x14ac:dyDescent="0.25">
      <c r="A7" s="25">
        <v>6</v>
      </c>
      <c r="B7" s="26"/>
      <c r="C7" s="26"/>
      <c r="D7" s="26" t="s">
        <v>54</v>
      </c>
      <c r="E7" s="26"/>
      <c r="F7" s="26" t="s">
        <v>55</v>
      </c>
      <c r="G7" s="27" t="s">
        <v>56</v>
      </c>
      <c r="H7" s="28" t="s">
        <v>57</v>
      </c>
      <c r="I7" s="28" t="s">
        <v>57</v>
      </c>
      <c r="J7" s="28" t="s">
        <v>58</v>
      </c>
      <c r="K7" s="44" t="s">
        <v>59</v>
      </c>
      <c r="L7" s="29" t="s">
        <v>66</v>
      </c>
      <c r="M7" s="28" t="s">
        <v>69</v>
      </c>
      <c r="N7" s="26"/>
      <c r="O7" s="26"/>
      <c r="P7" s="26" t="s">
        <v>62</v>
      </c>
      <c r="Q7" s="30">
        <v>9.99</v>
      </c>
      <c r="R7" s="26" t="s">
        <v>63</v>
      </c>
      <c r="S7" s="45">
        <v>31</v>
      </c>
      <c r="T7" s="45">
        <v>27</v>
      </c>
      <c r="U7" s="45">
        <v>32</v>
      </c>
      <c r="V7" s="46"/>
      <c r="W7" s="31">
        <v>4</v>
      </c>
      <c r="X7" s="32">
        <f t="shared" si="6"/>
        <v>2.6783999999999999E-2</v>
      </c>
      <c r="Y7" s="33">
        <v>56</v>
      </c>
      <c r="Z7" s="34">
        <v>8296</v>
      </c>
      <c r="AA7" s="35">
        <v>3200</v>
      </c>
      <c r="AB7" s="36">
        <f t="shared" si="7"/>
        <v>0.38572806171648988</v>
      </c>
      <c r="AC7" s="37" t="s">
        <v>64</v>
      </c>
      <c r="AD7" s="38">
        <f t="shared" si="8"/>
        <v>0.35299999999999998</v>
      </c>
      <c r="AE7" s="36">
        <f t="shared" si="0"/>
        <v>3.5264699999999998</v>
      </c>
      <c r="AF7" s="36">
        <v>13.91</v>
      </c>
      <c r="AG7" s="39">
        <v>0.05</v>
      </c>
      <c r="AH7" s="36">
        <f t="shared" si="1"/>
        <v>1.3375000000000001</v>
      </c>
      <c r="AI7" s="39">
        <v>0.1</v>
      </c>
      <c r="AJ7" s="36">
        <f t="shared" si="9"/>
        <v>2.6750000000000003</v>
      </c>
      <c r="AK7" s="40">
        <v>1.5</v>
      </c>
      <c r="AL7" s="47">
        <f t="shared" si="10"/>
        <v>0.16249999999999787</v>
      </c>
      <c r="AM7" s="39">
        <v>0.1</v>
      </c>
      <c r="AN7" s="36">
        <f t="shared" si="2"/>
        <v>2.6750000000000003</v>
      </c>
      <c r="AO7" s="41" t="s">
        <v>65</v>
      </c>
      <c r="AP7" s="39">
        <v>0.1</v>
      </c>
      <c r="AQ7" s="36">
        <f t="shared" si="3"/>
        <v>2.6750000000000003</v>
      </c>
      <c r="AR7" s="36">
        <v>9.5399999999999991</v>
      </c>
      <c r="AS7" s="36">
        <f t="shared" si="4"/>
        <v>23.45</v>
      </c>
      <c r="AT7" s="42">
        <f t="shared" si="5"/>
        <v>0.12336448598130843</v>
      </c>
      <c r="AU7" s="40">
        <v>26.75</v>
      </c>
      <c r="AV7" s="36">
        <f t="shared" si="11"/>
        <v>28.087500000000002</v>
      </c>
      <c r="AW7" s="40">
        <v>59.99</v>
      </c>
      <c r="AX7" s="42">
        <f t="shared" si="12"/>
        <v>0.55409234872478752</v>
      </c>
      <c r="AY7" s="42">
        <f t="shared" si="13"/>
        <v>0.49902275379229866</v>
      </c>
      <c r="AZ7" s="31"/>
      <c r="BA7" s="36">
        <f t="shared" si="14"/>
        <v>0</v>
      </c>
      <c r="BB7" s="36">
        <f t="shared" si="15"/>
        <v>0</v>
      </c>
    </row>
    <row r="8" spans="1:54" s="43" customFormat="1" ht="15" x14ac:dyDescent="0.25">
      <c r="A8" s="25">
        <v>7</v>
      </c>
      <c r="B8" s="26"/>
      <c r="C8" s="26"/>
      <c r="D8" s="26" t="s">
        <v>54</v>
      </c>
      <c r="E8" s="26"/>
      <c r="F8" s="26" t="s">
        <v>55</v>
      </c>
      <c r="G8" s="27" t="s">
        <v>56</v>
      </c>
      <c r="H8" s="28" t="s">
        <v>57</v>
      </c>
      <c r="I8" s="28" t="s">
        <v>57</v>
      </c>
      <c r="J8" s="28" t="s">
        <v>58</v>
      </c>
      <c r="K8" s="44" t="s">
        <v>59</v>
      </c>
      <c r="L8" s="29" t="s">
        <v>66</v>
      </c>
      <c r="M8" s="28" t="s">
        <v>70</v>
      </c>
      <c r="N8" s="26"/>
      <c r="O8" s="26"/>
      <c r="P8" s="26" t="s">
        <v>62</v>
      </c>
      <c r="Q8" s="30">
        <v>9.99</v>
      </c>
      <c r="R8" s="26" t="s">
        <v>63</v>
      </c>
      <c r="S8" s="45">
        <v>31</v>
      </c>
      <c r="T8" s="45">
        <v>27</v>
      </c>
      <c r="U8" s="45">
        <v>32</v>
      </c>
      <c r="V8" s="46"/>
      <c r="W8" s="31">
        <v>4</v>
      </c>
      <c r="X8" s="32">
        <f t="shared" si="6"/>
        <v>2.6783999999999999E-2</v>
      </c>
      <c r="Y8" s="33">
        <v>56</v>
      </c>
      <c r="Z8" s="34">
        <v>8296</v>
      </c>
      <c r="AA8" s="35">
        <v>3200</v>
      </c>
      <c r="AB8" s="36">
        <f t="shared" si="7"/>
        <v>0.38572806171648988</v>
      </c>
      <c r="AC8" s="37" t="s">
        <v>64</v>
      </c>
      <c r="AD8" s="38">
        <f t="shared" si="8"/>
        <v>0.35299999999999998</v>
      </c>
      <c r="AE8" s="36">
        <f t="shared" si="0"/>
        <v>3.5264699999999998</v>
      </c>
      <c r="AF8" s="36">
        <v>13.91</v>
      </c>
      <c r="AG8" s="39">
        <v>0.05</v>
      </c>
      <c r="AH8" s="36">
        <f t="shared" si="1"/>
        <v>1.3375000000000001</v>
      </c>
      <c r="AI8" s="39">
        <v>0.1</v>
      </c>
      <c r="AJ8" s="36">
        <f t="shared" si="9"/>
        <v>2.6750000000000003</v>
      </c>
      <c r="AK8" s="40">
        <v>1.5</v>
      </c>
      <c r="AL8" s="47">
        <f t="shared" si="10"/>
        <v>0.16249999999999787</v>
      </c>
      <c r="AM8" s="39">
        <v>0.1</v>
      </c>
      <c r="AN8" s="36">
        <f t="shared" si="2"/>
        <v>2.6750000000000003</v>
      </c>
      <c r="AO8" s="41" t="s">
        <v>65</v>
      </c>
      <c r="AP8" s="39">
        <v>0.1</v>
      </c>
      <c r="AQ8" s="36">
        <f t="shared" si="3"/>
        <v>2.6750000000000003</v>
      </c>
      <c r="AR8" s="36">
        <v>9.5399999999999991</v>
      </c>
      <c r="AS8" s="36">
        <f t="shared" si="4"/>
        <v>23.45</v>
      </c>
      <c r="AT8" s="42">
        <f t="shared" si="5"/>
        <v>0.12336448598130843</v>
      </c>
      <c r="AU8" s="40">
        <v>26.75</v>
      </c>
      <c r="AV8" s="36">
        <f t="shared" si="11"/>
        <v>28.087500000000002</v>
      </c>
      <c r="AW8" s="40">
        <v>59.99</v>
      </c>
      <c r="AX8" s="42">
        <f t="shared" si="12"/>
        <v>0.55409234872478752</v>
      </c>
      <c r="AY8" s="42">
        <f t="shared" si="13"/>
        <v>0.49902275379229866</v>
      </c>
      <c r="AZ8" s="31"/>
      <c r="BA8" s="36">
        <f t="shared" si="14"/>
        <v>0</v>
      </c>
      <c r="BB8" s="36">
        <f t="shared" si="15"/>
        <v>0</v>
      </c>
    </row>
    <row r="9" spans="1:54" s="43" customFormat="1" ht="15" x14ac:dyDescent="0.25">
      <c r="A9" s="25">
        <v>8</v>
      </c>
      <c r="B9" s="26"/>
      <c r="C9" s="26"/>
      <c r="D9" s="26" t="s">
        <v>54</v>
      </c>
      <c r="E9" s="26"/>
      <c r="F9" s="26" t="s">
        <v>55</v>
      </c>
      <c r="G9" s="27" t="s">
        <v>56</v>
      </c>
      <c r="H9" s="28" t="s">
        <v>57</v>
      </c>
      <c r="I9" s="28" t="s">
        <v>57</v>
      </c>
      <c r="J9" s="28" t="s">
        <v>58</v>
      </c>
      <c r="K9" s="44" t="s">
        <v>59</v>
      </c>
      <c r="L9" s="29" t="s">
        <v>66</v>
      </c>
      <c r="M9" s="28" t="s">
        <v>71</v>
      </c>
      <c r="N9" s="26"/>
      <c r="O9" s="26"/>
      <c r="P9" s="26" t="s">
        <v>62</v>
      </c>
      <c r="Q9" s="30">
        <v>9.99</v>
      </c>
      <c r="R9" s="26" t="s">
        <v>63</v>
      </c>
      <c r="S9" s="45">
        <v>31</v>
      </c>
      <c r="T9" s="45">
        <v>27</v>
      </c>
      <c r="U9" s="45">
        <v>32</v>
      </c>
      <c r="V9" s="46"/>
      <c r="W9" s="31">
        <v>4</v>
      </c>
      <c r="X9" s="32">
        <f t="shared" si="6"/>
        <v>2.6783999999999999E-2</v>
      </c>
      <c r="Y9" s="33">
        <v>56</v>
      </c>
      <c r="Z9" s="34">
        <v>8296</v>
      </c>
      <c r="AA9" s="35">
        <v>3200</v>
      </c>
      <c r="AB9" s="36">
        <f t="shared" si="7"/>
        <v>0.38572806171648988</v>
      </c>
      <c r="AC9" s="37" t="s">
        <v>64</v>
      </c>
      <c r="AD9" s="38">
        <f t="shared" si="8"/>
        <v>0.35299999999999998</v>
      </c>
      <c r="AE9" s="36">
        <f t="shared" si="0"/>
        <v>3.5264699999999998</v>
      </c>
      <c r="AF9" s="36">
        <v>13.91</v>
      </c>
      <c r="AG9" s="39">
        <v>0.05</v>
      </c>
      <c r="AH9" s="36">
        <f t="shared" si="1"/>
        <v>1.3375000000000001</v>
      </c>
      <c r="AI9" s="39">
        <v>0.1</v>
      </c>
      <c r="AJ9" s="36">
        <f t="shared" si="9"/>
        <v>2.6750000000000003</v>
      </c>
      <c r="AK9" s="40">
        <v>1.5</v>
      </c>
      <c r="AL9" s="47">
        <f t="shared" si="10"/>
        <v>0.16249999999999787</v>
      </c>
      <c r="AM9" s="39">
        <v>0.1</v>
      </c>
      <c r="AN9" s="36">
        <f t="shared" si="2"/>
        <v>2.6750000000000003</v>
      </c>
      <c r="AO9" s="41" t="s">
        <v>65</v>
      </c>
      <c r="AP9" s="39">
        <v>0.1</v>
      </c>
      <c r="AQ9" s="36">
        <f t="shared" si="3"/>
        <v>2.6750000000000003</v>
      </c>
      <c r="AR9" s="36">
        <v>9.5399999999999991</v>
      </c>
      <c r="AS9" s="36">
        <f t="shared" si="4"/>
        <v>23.45</v>
      </c>
      <c r="AT9" s="42">
        <f t="shared" si="5"/>
        <v>0.12336448598130843</v>
      </c>
      <c r="AU9" s="40">
        <v>26.75</v>
      </c>
      <c r="AV9" s="36">
        <f t="shared" si="11"/>
        <v>28.087500000000002</v>
      </c>
      <c r="AW9" s="40">
        <v>59.99</v>
      </c>
      <c r="AX9" s="42">
        <f t="shared" si="12"/>
        <v>0.55409234872478752</v>
      </c>
      <c r="AY9" s="42">
        <f t="shared" si="13"/>
        <v>0.49902275379229866</v>
      </c>
      <c r="AZ9" s="31"/>
      <c r="BA9" s="36">
        <f t="shared" si="14"/>
        <v>0</v>
      </c>
      <c r="BB9" s="36">
        <f t="shared" si="15"/>
        <v>0</v>
      </c>
    </row>
    <row r="10" spans="1:54" s="43" customFormat="1" ht="15" x14ac:dyDescent="0.25">
      <c r="A10" s="25">
        <v>9</v>
      </c>
      <c r="B10" s="26"/>
      <c r="C10" s="26"/>
      <c r="D10" s="26" t="s">
        <v>54</v>
      </c>
      <c r="E10" s="26"/>
      <c r="F10" s="26" t="s">
        <v>55</v>
      </c>
      <c r="G10" s="27" t="s">
        <v>56</v>
      </c>
      <c r="H10" s="28" t="s">
        <v>57</v>
      </c>
      <c r="I10" s="28" t="s">
        <v>57</v>
      </c>
      <c r="J10" s="28" t="s">
        <v>58</v>
      </c>
      <c r="K10" s="44" t="s">
        <v>59</v>
      </c>
      <c r="L10" s="29" t="s">
        <v>66</v>
      </c>
      <c r="M10" s="28" t="s">
        <v>72</v>
      </c>
      <c r="N10" s="26"/>
      <c r="O10" s="26"/>
      <c r="P10" s="26" t="s">
        <v>62</v>
      </c>
      <c r="Q10" s="30">
        <v>9.99</v>
      </c>
      <c r="R10" s="26" t="s">
        <v>63</v>
      </c>
      <c r="S10" s="45">
        <v>31</v>
      </c>
      <c r="T10" s="45">
        <v>27</v>
      </c>
      <c r="U10" s="45">
        <v>32</v>
      </c>
      <c r="V10" s="46"/>
      <c r="W10" s="31">
        <v>4</v>
      </c>
      <c r="X10" s="32">
        <f t="shared" si="6"/>
        <v>2.6783999999999999E-2</v>
      </c>
      <c r="Y10" s="33">
        <v>56</v>
      </c>
      <c r="Z10" s="34">
        <v>8296</v>
      </c>
      <c r="AA10" s="35">
        <v>3200</v>
      </c>
      <c r="AB10" s="36">
        <f t="shared" si="7"/>
        <v>0.38572806171648988</v>
      </c>
      <c r="AC10" s="37" t="s">
        <v>64</v>
      </c>
      <c r="AD10" s="38">
        <f t="shared" si="8"/>
        <v>0.35299999999999998</v>
      </c>
      <c r="AE10" s="36">
        <f t="shared" si="0"/>
        <v>3.5264699999999998</v>
      </c>
      <c r="AF10" s="36">
        <v>13.91</v>
      </c>
      <c r="AG10" s="39">
        <v>0.05</v>
      </c>
      <c r="AH10" s="36">
        <f t="shared" si="1"/>
        <v>1.3375000000000001</v>
      </c>
      <c r="AI10" s="39">
        <v>0.1</v>
      </c>
      <c r="AJ10" s="36">
        <f t="shared" si="9"/>
        <v>2.6750000000000003</v>
      </c>
      <c r="AK10" s="40">
        <v>1.5</v>
      </c>
      <c r="AL10" s="47">
        <f t="shared" si="10"/>
        <v>0.16249999999999787</v>
      </c>
      <c r="AM10" s="39">
        <v>0.1</v>
      </c>
      <c r="AN10" s="36">
        <f t="shared" si="2"/>
        <v>2.6750000000000003</v>
      </c>
      <c r="AO10" s="41" t="s">
        <v>65</v>
      </c>
      <c r="AP10" s="39">
        <v>0.1</v>
      </c>
      <c r="AQ10" s="36">
        <f t="shared" si="3"/>
        <v>2.6750000000000003</v>
      </c>
      <c r="AR10" s="36">
        <v>9.5399999999999991</v>
      </c>
      <c r="AS10" s="36">
        <f t="shared" si="4"/>
        <v>23.45</v>
      </c>
      <c r="AT10" s="42">
        <f t="shared" si="5"/>
        <v>0.12336448598130843</v>
      </c>
      <c r="AU10" s="40">
        <v>26.75</v>
      </c>
      <c r="AV10" s="36">
        <f t="shared" si="11"/>
        <v>28.087500000000002</v>
      </c>
      <c r="AW10" s="40">
        <v>59.99</v>
      </c>
      <c r="AX10" s="42">
        <f t="shared" si="12"/>
        <v>0.55409234872478752</v>
      </c>
      <c r="AY10" s="42">
        <f t="shared" si="13"/>
        <v>0.49902275379229866</v>
      </c>
      <c r="AZ10" s="31"/>
      <c r="BA10" s="36">
        <f t="shared" si="14"/>
        <v>0</v>
      </c>
      <c r="BB10" s="36">
        <f t="shared" si="15"/>
        <v>0</v>
      </c>
    </row>
    <row r="11" spans="1:54" s="48" customFormat="1" x14ac:dyDescent="0.2"/>
    <row r="12" spans="1:54" s="48" customFormat="1" x14ac:dyDescent="0.2"/>
    <row r="13" spans="1:54" s="48" customFormat="1" x14ac:dyDescent="0.2"/>
    <row r="14" spans="1:54" s="48" customFormat="1" x14ac:dyDescent="0.2"/>
    <row r="15" spans="1:54" s="48" customFormat="1" x14ac:dyDescent="0.2"/>
    <row r="16" spans="1:54" s="48" customFormat="1" x14ac:dyDescent="0.2"/>
    <row r="17" s="48" customFormat="1" x14ac:dyDescent="0.2"/>
    <row r="18" s="48" customFormat="1" x14ac:dyDescent="0.2"/>
    <row r="19" s="48" customFormat="1" x14ac:dyDescent="0.2"/>
    <row r="20" s="48" customFormat="1" x14ac:dyDescent="0.2"/>
    <row r="21" s="48" customFormat="1" x14ac:dyDescent="0.2"/>
    <row r="22" s="48" customFormat="1" x14ac:dyDescent="0.2"/>
    <row r="23" s="48" customFormat="1" x14ac:dyDescent="0.2"/>
    <row r="24" s="48" customFormat="1" x14ac:dyDescent="0.2"/>
    <row r="25" s="48" customFormat="1" x14ac:dyDescent="0.2"/>
    <row r="26" s="48" customFormat="1" x14ac:dyDescent="0.2"/>
    <row r="27" s="48" customFormat="1" x14ac:dyDescent="0.2"/>
    <row r="28" s="48" customFormat="1" x14ac:dyDescent="0.2"/>
    <row r="29" s="48" customFormat="1" x14ac:dyDescent="0.2"/>
    <row r="30" s="48" customFormat="1" x14ac:dyDescent="0.2"/>
    <row r="31" s="48" customFormat="1" x14ac:dyDescent="0.2"/>
    <row r="32" s="48" customFormat="1" x14ac:dyDescent="0.2"/>
    <row r="33" s="48" customFormat="1" x14ac:dyDescent="0.2"/>
    <row r="34" s="48" customFormat="1" x14ac:dyDescent="0.2"/>
  </sheetData>
  <protectedRanges>
    <protectedRange sqref="AX2:AY2 AW6:AX7 AZ6:AZ7 AX3:AX5 X2:Z10 AE2:AK10 AB2:AB10 AW10:AX10 AZ9:AZ10 AY3:AY10 A2:J10 AM2:AT10 AX8:AX9 L2:R10" name="Range1"/>
    <protectedRange sqref="S2:V10" name="Range1_2"/>
    <protectedRange sqref="AA2:AA10" name="Range1_3"/>
    <protectedRange sqref="AC2:AD10" name="Range1_4"/>
    <protectedRange sqref="AW2:AW5 AW8:AW9" name="Range1_5"/>
    <protectedRange sqref="AZ2:AZ5 AZ8" name="Range1_6"/>
    <protectedRange sqref="AL2:AL10" name="Range1_1"/>
    <protectedRange sqref="AV2:AV10" name="Range1_7"/>
    <protectedRange sqref="K2:K10" name="Range1_1_1"/>
  </protectedRanges>
  <phoneticPr fontId="4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[1]ValueSelect!#REF!</xm:f>
          </x14:formula1>
          <xm:sqref>F2:F10</xm:sqref>
        </x14:dataValidation>
        <x14:dataValidation type="list" allowBlank="1" showInputMessage="1" showErrorMessage="1">
          <x14:formula1>
            <xm:f>[1]ValueSelect!#REF!</xm:f>
          </x14:formula1>
          <xm:sqref>E2:E10</xm:sqref>
        </x14:dataValidation>
        <x14:dataValidation type="list" allowBlank="1" showInputMessage="1" showErrorMessage="1">
          <x14:formula1>
            <xm:f>[1]Data!#REF!</xm:f>
          </x14:formula1>
          <xm:sqref>R2:R10</xm:sqref>
        </x14:dataValidation>
        <x14:dataValidation type="list" allowBlank="1" showInputMessage="1" showErrorMessage="1">
          <x14:formula1>
            <xm:f>[1]ValueSelect!#REF!</xm:f>
          </x14:formula1>
          <xm:sqref>D2:D10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金桢宏</cp:lastModifiedBy>
  <dcterms:modified xsi:type="dcterms:W3CDTF">2025-08-13T00:53:54Z</dcterms:modified>
</cp:coreProperties>
</file>