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gents">#REF!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RANDTYPE">#REF!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mp_Stores">#REF!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'[9]SUBCATS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[10]Info!$F$3:$F$5</definedName>
    <definedName name="diffgrp">'[2]diff group head'!$A$2:$A$47</definedName>
    <definedName name="DIFFS">'[2]other data'!$AF$2:$AF$13</definedName>
    <definedName name="division">'[11]X-PORTS'!$K$4:$K$12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bric">#REF!</definedName>
    <definedName name="FASHION">[12]LIST!$E$2:$E$7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[12]LIST!$G$2:$G$7</definedName>
    <definedName name="KD">[7]Sheet1!$DS$2:$DS$2</definedName>
    <definedName name="Kids_Bath">#REF!</definedName>
    <definedName name="Kids_or_Teen">#REF!</definedName>
    <definedName name="Label">#REF!</definedName>
    <definedName name="LicensedProduct_Range">[4]Mapping!$AF$2:$AF$3</definedName>
    <definedName name="LIFESTYLE">[12]LIST!$C$2:$C$7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Motif">#REF!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TBMONTH">#REF!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aymentTerms">#REF!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kgFormat">[10]Info!$E$2:$E$49</definedName>
    <definedName name="po_type">'[2]other data'!$AU$2:$AU$11</definedName>
    <definedName name="PORT_IFF">[14]a!$A$10:$B$35</definedName>
    <definedName name="ports">'[11]X-PORTS'!$D$4:$D$33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[12]LIST!$B$2:$B$6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PurchaseType">#REF!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lhouette">#REF!</definedName>
    <definedName name="Size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ATUS">#REF!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icketType">#REF!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'[11]X-PORTS'!$I$5:$I$7</definedName>
    <definedName name="vendorlist">#REF!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4" i="1" l="1"/>
  <c r="BG4" i="1"/>
  <c r="BA4" i="1"/>
  <c r="AX4" i="1"/>
  <c r="AU4" i="1"/>
  <c r="AR4" i="1"/>
  <c r="AP4" i="1"/>
  <c r="AN4" i="1"/>
  <c r="AL4" i="1"/>
  <c r="AH4" i="1"/>
  <c r="AC4" i="1"/>
  <c r="AD4" i="1" s="1"/>
  <c r="AF4" i="1" s="1"/>
  <c r="U4" i="1"/>
  <c r="T4" i="1"/>
  <c r="BJ3" i="1"/>
  <c r="BG3" i="1"/>
  <c r="BA3" i="1"/>
  <c r="AX3" i="1"/>
  <c r="AU3" i="1"/>
  <c r="AR3" i="1"/>
  <c r="AP3" i="1"/>
  <c r="AN3" i="1"/>
  <c r="AL3" i="1"/>
  <c r="AH3" i="1"/>
  <c r="AC3" i="1"/>
  <c r="AD3" i="1" s="1"/>
  <c r="AF3" i="1" s="1"/>
  <c r="U3" i="1"/>
  <c r="T3" i="1"/>
  <c r="BJ2" i="1"/>
  <c r="BG2" i="1"/>
  <c r="BA2" i="1"/>
  <c r="AX2" i="1"/>
  <c r="AU2" i="1"/>
  <c r="AR2" i="1"/>
  <c r="AP2" i="1"/>
  <c r="AN2" i="1"/>
  <c r="AL2" i="1"/>
  <c r="AH2" i="1"/>
  <c r="AC2" i="1"/>
  <c r="AD2" i="1" s="1"/>
  <c r="AF2" i="1" s="1"/>
  <c r="U2" i="1"/>
  <c r="AI2" i="1" s="1"/>
  <c r="T2" i="1"/>
  <c r="BB4" i="1" l="1"/>
  <c r="AI3" i="1"/>
  <c r="AJ2" i="1"/>
  <c r="BB2" i="1"/>
  <c r="BB3" i="1"/>
  <c r="AI4" i="1"/>
  <c r="AJ4" i="1" s="1"/>
  <c r="AJ3" i="1"/>
  <c r="BC3" i="1" l="1"/>
  <c r="BC4" i="1"/>
  <c r="BC2" i="1"/>
  <c r="BD2" i="1" s="1"/>
  <c r="BI3" i="1"/>
  <c r="BD3" i="1"/>
  <c r="BI4" i="1"/>
  <c r="BD4" i="1"/>
  <c r="BI2" i="1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<sst xmlns="http://schemas.openxmlformats.org/spreadsheetml/2006/main" count="98" uniqueCount="81">
  <si>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</si>
  <si>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</si>
  <si>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</si>
  <si>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</si>
  <si>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</si>
  <si>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</si>
  <si>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</si>
  <si>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</si>
  <si>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</si>
  <si>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</si>
  <si>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</si>
  <si>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</si>
  <si>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</si>
  <si>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</si>
  <si>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</si>
  <si>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</si>
  <si>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</si>
  <si>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</si>
  <si>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</si>
  <si>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</si>
  <si>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</si>
  <si>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</si>
  <si>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</si>
  <si>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</si>
  <si>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</si>
  <si>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</si>
  <si>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</si>
  <si>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</si>
  <si>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</si>
  <si>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</si>
  <si>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</si>
  <si>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</si>
  <si>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</si>
  <si>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</si>
  <si>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</si>
  <si>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</si>
  <si>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</si>
  <si>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</si>
  <si>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</si>
  <si>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</si>
  <si>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</si>
  <si>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</si>
  <si>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</si>
  <si>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</si>
  <si>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</si>
  <si>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</si>
  <si>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</si>
  <si>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</si>
  <si>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</si>
  <si>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</si>
  <si>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</si>
  <si>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</si>
  <si>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</si>
  <si>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</si>
  <si>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</si>
  <si>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</si>
  <si>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</si>
  <si>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</si>
  <si>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</si>
  <si>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</si>
  <si>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</si>
  <si>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</si>
  <si>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BLANKET</t>
  </si>
  <si>
    <t>KG BOW FLORAL GREEN/BLUE</t>
  </si>
  <si>
    <t>100% Polyester Printed Glimmersoft Plush Blanket</t>
    <phoneticPr fontId="2" type="noConversion"/>
  </si>
  <si>
    <t>PNT Plush Blanket</t>
    <phoneticPr fontId="2" type="noConversion"/>
  </si>
  <si>
    <t>350gsm printed Glimmersoft plush, 100%polyester, self hem, on wooden hanger with card, case pack 8</t>
  </si>
  <si>
    <t xml:space="preserve">100% polyester knitted plush printed </t>
  </si>
  <si>
    <t>108x90"</t>
  </si>
  <si>
    <t>multi</t>
  </si>
  <si>
    <t>RS51-8389</t>
    <phoneticPr fontId="2" type="noConversion"/>
  </si>
  <si>
    <t>Piece</t>
  </si>
  <si>
    <t>Partially Compressed</t>
  </si>
  <si>
    <t>6301.40.0020</t>
    <phoneticPr fontId="0" type="noConversion"/>
  </si>
  <si>
    <t>KG FLORAL VINE PINK/GREEN</t>
  </si>
  <si>
    <t>100% Polyester Printed Glimmersoft Plush Blanket</t>
    <phoneticPr fontId="2" type="noConversion"/>
  </si>
  <si>
    <t>PNT Plush Blanket</t>
    <phoneticPr fontId="2" type="noConversion"/>
  </si>
  <si>
    <t>RS51-8390</t>
  </si>
  <si>
    <t>KG BUTTERFLY GARDEN MULTI</t>
  </si>
  <si>
    <t>RS51-8391</t>
  </si>
  <si>
    <t>6301.40.0020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</si>
</sst>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0.0%"/>
    <numFmt numFmtId="181" formatCode="_(&quot;$&quot;* #,##0.00_);_(&quot;$&quot;* \(#,##0.00\);_(&quot;$&quot;* &quot;-&quot;??_);_(@_)"/>
  </numFmts>
  <fonts count="7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181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1" applyFont="1" applyFill="1" applyBorder="1" applyAlignment="1">
      <alignment horizontal="center" wrapText="1"/>
    </xf>
    <xf numFmtId="176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177" fontId="6" fillId="2" borderId="1" xfId="2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2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78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79" fontId="6" fillId="0" borderId="1" xfId="2" applyNumberFormat="1" applyFont="1" applyBorder="1" applyAlignment="1">
      <alignment wrapText="1"/>
    </xf>
    <xf numFmtId="1" fontId="6" fillId="0" borderId="1" xfId="2" applyNumberFormat="1" applyFont="1" applyBorder="1" applyAlignment="1">
      <alignment wrapText="1"/>
    </xf>
    <xf numFmtId="177" fontId="6" fillId="0" borderId="1" xfId="2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6" fillId="5" borderId="1" xfId="2" applyNumberFormat="1" applyFont="1" applyFill="1" applyBorder="1" applyAlignment="1">
      <alignment wrapText="1"/>
    </xf>
    <xf numFmtId="10" fontId="3" fillId="0" borderId="0" xfId="0" applyNumberFormat="1" applyFont="1" applyAlignment="1">
      <alignment horizontal="center" wrapText="1"/>
    </xf>
    <xf numFmtId="177" fontId="6" fillId="3" borderId="1" xfId="2" applyNumberFormat="1" applyFont="1" applyFill="1" applyBorder="1" applyAlignment="1">
      <alignment wrapText="1"/>
    </xf>
    <xf numFmtId="180" fontId="6" fillId="3" borderId="1" xfId="2" applyNumberFormat="1" applyFont="1" applyFill="1" applyBorder="1" applyAlignment="1">
      <alignment wrapText="1"/>
    </xf>
    <xf numFmtId="0" fontId="3" fillId="7" borderId="0" xfId="0" applyFont="1" applyFill="1" applyAlignment="1">
      <alignment horizontal="center" wrapText="1"/>
    </xf>
    <xf numFmtId="177" fontId="3" fillId="3" borderId="1" xfId="0" applyNumberFormat="1" applyFont="1" applyFill="1" applyBorder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177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0" fontId="5" fillId="5" borderId="1" xfId="0" applyFont="1" applyFill="1" applyBorder="1"/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0" fontId="5" fillId="0" borderId="1" xfId="4" applyBorder="1" applyAlignment="1" applyProtection="1">
      <alignment horizontal="center" wrapText="1"/>
      <protection locked="0"/>
    </xf>
    <xf numFmtId="10" fontId="0" fillId="0" borderId="1" xfId="0" applyNumberFormat="1" applyBorder="1" applyAlignment="1">
      <alignment wrapText="1"/>
    </xf>
    <xf numFmtId="180" fontId="0" fillId="8" borderId="1" xfId="5" applyNumberFormat="1" applyFont="1" applyFill="1" applyBorder="1" applyAlignment="1">
      <alignment wrapText="1"/>
    </xf>
    <xf numFmtId="10" fontId="0" fillId="8" borderId="1" xfId="5" applyNumberFormat="1" applyFont="1" applyFill="1" applyBorder="1" applyAlignment="1">
      <alignment wrapText="1"/>
    </xf>
    <xf numFmtId="180" fontId="0" fillId="0" borderId="0" xfId="0" applyNumberFormat="1" applyAlignment="1">
      <alignment wrapText="1"/>
    </xf>
  </cellXfs>
  <cellStyles count="6">
    <cellStyle name="Currency 2" xfId="3"/>
    <cellStyle name="Normal 2" xfId="1"/>
    <cellStyle name="Normal 2 18 2" xfId="2"/>
    <cellStyle name="Percent 2" xfId="5"/>
    <cellStyle name="常规" xfId="0" builtinId="0"/>
    <cellStyle name="样式 1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Jan26%20350gsm%20BLK%20POE%20commit%208.13.2025-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Working%20Documents\JLA\BBB\BBB%20Robert%20Allen\RA%20Fall2010%20BBB%20Order\Anatole\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HZ upd 6.27.2025"/>
      <sheetName val="CCF 7.02.2025"/>
      <sheetName val="RS Jan26 PO"/>
      <sheetName val="ValueSelection"/>
      <sheetName val="Data"/>
    </sheetNames>
    <sheetDataSet>
      <sheetData sheetId="0"/>
      <sheetData sheetId="1"/>
      <sheetData sheetId="2">
        <row r="70">
          <cell r="F70">
            <v>7.38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4"/>
  <sheetViews>
    <sheetView tabSelected="1" workbookViewId="0">
      <pane xSplit="12" topLeftCell="M1" activePane="topRight" state="frozen"/>
      <selection pane="topRight" activeCell="AZ4" sqref="AZ4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10.7109375" style="2" customWidth="1"/>
    <col min="6" max="6" width="11.28515625" style="2" customWidth="1"/>
    <col min="7" max="7" width="12.7109375" style="2" customWidth="1"/>
    <col min="8" max="8" width="21.7109375" style="2" customWidth="1"/>
    <col min="9" max="9" width="7.42578125" style="2" customWidth="1"/>
    <col min="10" max="10" width="33.7109375" style="2" customWidth="1"/>
    <col min="11" max="11" width="14.5703125" style="3" bestFit="1" customWidth="1"/>
    <col min="12" max="12" width="9" style="2" customWidth="1"/>
    <col min="13" max="14" width="6.140625" style="2" customWidth="1"/>
    <col min="15" max="15" width="6.85546875" style="2" customWidth="1"/>
    <col min="16" max="17" width="5.5703125" style="2" customWidth="1"/>
    <col min="18" max="18" width="9.7109375" style="4" customWidth="1"/>
    <col min="19" max="19" width="8" style="5" customWidth="1"/>
    <col min="20" max="20" width="9.5703125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10" customWidth="1"/>
    <col min="35" max="35" width="9" style="6" customWidth="1"/>
    <col min="36" max="36" width="8.42578125" style="6" customWidth="1"/>
    <col min="37" max="37" width="7.85546875" style="10" customWidth="1"/>
    <col min="38" max="38" width="5.85546875" style="6" customWidth="1"/>
    <col min="39" max="39" width="8.140625" style="10" customWidth="1"/>
    <col min="40" max="40" width="9.28515625" style="6" customWidth="1"/>
    <col min="41" max="41" width="11.5703125" style="10" customWidth="1"/>
    <col min="42" max="42" width="10.85546875" style="6" customWidth="1"/>
    <col min="43" max="44" width="9.5703125" style="10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10" customWidth="1"/>
    <col min="49" max="49" width="7.85546875" style="10" customWidth="1"/>
    <col min="50" max="50" width="9.5703125" style="6" customWidth="1"/>
    <col min="51" max="51" width="7.7109375" style="6" customWidth="1"/>
    <col min="52" max="52" width="8.28515625" style="10" customWidth="1"/>
    <col min="53" max="53" width="9.140625" style="6" customWidth="1"/>
    <col min="54" max="54" width="9.140625" style="2" customWidth="1"/>
    <col min="55" max="55" width="9.140625" style="2"/>
    <col min="56" max="56" width="9.140625" style="58"/>
    <col min="57" max="58" width="9.140625" style="6"/>
    <col min="59" max="60" width="9.140625" style="2"/>
    <col min="61" max="61" width="10.140625" style="2" bestFit="1" customWidth="1"/>
    <col min="62" max="62" width="11.140625" style="2" bestFit="1" customWidth="1"/>
    <col min="63" max="16384" width="9.140625" style="2"/>
  </cols>
  <sheetData>
    <row r="1" spans="1:62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33" t="s">
        <v>42</v>
      </c>
      <c r="AR1" s="30" t="s">
        <v>43</v>
      </c>
      <c r="AS1" s="24" t="s">
        <v>44</v>
      </c>
      <c r="AT1" s="31" t="s">
        <v>45</v>
      </c>
      <c r="AU1" s="30" t="s">
        <v>46</v>
      </c>
      <c r="AV1" s="13" t="s">
        <v>47</v>
      </c>
      <c r="AW1" s="31" t="s">
        <v>48</v>
      </c>
      <c r="AX1" s="30" t="s">
        <v>49</v>
      </c>
      <c r="AY1" s="13" t="s">
        <v>50</v>
      </c>
      <c r="AZ1" s="31" t="s">
        <v>51</v>
      </c>
      <c r="BA1" s="30" t="s">
        <v>52</v>
      </c>
      <c r="BB1" s="30" t="s">
        <v>53</v>
      </c>
      <c r="BC1" s="34" t="s">
        <v>54</v>
      </c>
      <c r="BD1" s="35" t="s">
        <v>55</v>
      </c>
      <c r="BE1" s="36" t="s">
        <v>56</v>
      </c>
      <c r="BF1" s="37" t="s">
        <v>57</v>
      </c>
      <c r="BG1" s="38" t="s">
        <v>58</v>
      </c>
      <c r="BH1" s="13" t="s">
        <v>59</v>
      </c>
      <c r="BI1" s="39" t="s">
        <v>60</v>
      </c>
      <c r="BJ1" s="39" t="s">
        <v>61</v>
      </c>
    </row>
    <row r="2" spans="1:62" ht="47.25" customHeight="1" x14ac:dyDescent="0.25">
      <c r="A2" s="40">
        <v>1</v>
      </c>
      <c r="B2" s="41"/>
      <c r="C2" s="41"/>
      <c r="D2" s="41"/>
      <c r="E2" s="41"/>
      <c r="F2" s="41" t="s">
        <v>62</v>
      </c>
      <c r="G2" s="41" t="s">
        <v>63</v>
      </c>
      <c r="H2" s="42" t="s">
        <v>64</v>
      </c>
      <c r="I2" s="42" t="s">
        <v>65</v>
      </c>
      <c r="J2" s="42" t="s">
        <v>66</v>
      </c>
      <c r="K2" s="43" t="s">
        <v>67</v>
      </c>
      <c r="L2" s="41" t="s">
        <v>68</v>
      </c>
      <c r="M2" s="41" t="s">
        <v>69</v>
      </c>
      <c r="N2" s="41"/>
      <c r="O2" s="44" t="s">
        <v>70</v>
      </c>
      <c r="P2" s="41"/>
      <c r="Q2" s="41" t="s">
        <v>71</v>
      </c>
      <c r="R2" s="45"/>
      <c r="S2" s="46">
        <v>8.1</v>
      </c>
      <c r="T2" s="47">
        <f t="shared" ref="T2:T4" si="0">IF(ISERROR(R2/S2),"",R2/S2)</f>
        <v>0</v>
      </c>
      <c r="U2" s="48">
        <f>'[1]HZ upd 6.27.2025'!F70</f>
        <v>7.38</v>
      </c>
      <c r="V2" s="11">
        <v>7.3</v>
      </c>
      <c r="W2" s="41" t="s">
        <v>72</v>
      </c>
      <c r="X2" s="49">
        <v>57</v>
      </c>
      <c r="Y2" s="49">
        <v>41</v>
      </c>
      <c r="Z2" s="49">
        <v>64</v>
      </c>
      <c r="AA2" s="46">
        <v>4</v>
      </c>
      <c r="AB2" s="50">
        <v>8</v>
      </c>
      <c r="AC2" s="51">
        <f t="shared" ref="AC2:AC4" si="1">IF(X2="","",X2*Y2*Z2/1000000)</f>
        <v>0.14956800000000001</v>
      </c>
      <c r="AD2" s="52">
        <f t="shared" ref="AD2:AD4" si="2">IF(AB2="","",65/AC2*AB2)</f>
        <v>3476.6795036371414</v>
      </c>
      <c r="AE2" s="41">
        <v>2250</v>
      </c>
      <c r="AF2" s="53">
        <f t="shared" ref="AF2:AF4" si="3">IF(ISERROR(AE2/AD2),"",AE2/AD2)</f>
        <v>0.64716923076923083</v>
      </c>
      <c r="AG2" s="54" t="s">
        <v>73</v>
      </c>
      <c r="AH2" s="55">
        <f t="shared" ref="AH2:AH4" si="4">8.5%+30%</f>
        <v>0.38500000000000001</v>
      </c>
      <c r="AI2" s="53">
        <f t="shared" ref="AI2:AI4" si="5">IF(ISERROR(U2*AH2),"",U2*AH2)</f>
        <v>2.8412999999999999</v>
      </c>
      <c r="AJ2" s="53">
        <f t="shared" ref="AJ2:AJ4" si="6">IF(ISERROR(U2+AF2+AI2),"",U2+AF2+AI2)</f>
        <v>10.868469230769231</v>
      </c>
      <c r="AK2" s="55">
        <v>0.01</v>
      </c>
      <c r="AL2" s="53">
        <f t="shared" ref="AL2:AL4" si="7">IF(ISERROR(BE2*AK2),"",BE2*AK2)</f>
        <v>0.11199999999999999</v>
      </c>
      <c r="AM2" s="55">
        <v>0</v>
      </c>
      <c r="AN2" s="53">
        <f t="shared" ref="AN2:AN4" si="8">IF(ISERROR(BE2*AM2),"",BE2*AM2)</f>
        <v>0</v>
      </c>
      <c r="AO2" s="55">
        <v>0</v>
      </c>
      <c r="AP2" s="53">
        <f t="shared" ref="AP2:AP4" si="9">IF(ISERROR(BE2*AO2),"",BE2*AO2)</f>
        <v>0</v>
      </c>
      <c r="AQ2" s="55">
        <v>0</v>
      </c>
      <c r="AR2" s="53">
        <f t="shared" ref="AR2:AR4" si="10">IF(ISERROR(BE2*AQ2),"",BE2*AQ2)</f>
        <v>0</v>
      </c>
      <c r="AS2" s="41">
        <v>0</v>
      </c>
      <c r="AT2" s="55">
        <v>0</v>
      </c>
      <c r="AU2" s="53">
        <f t="shared" ref="AU2:AU4" si="11">IF(ISERROR(BE2*AT2),"",BE2*AT2)</f>
        <v>0</v>
      </c>
      <c r="AV2" s="53">
        <v>0</v>
      </c>
      <c r="AW2" s="55">
        <v>0</v>
      </c>
      <c r="AX2" s="53">
        <f t="shared" ref="AX2:AX4" si="12">IF(ISERROR(BE2*AW2),"",BE2*AW2)</f>
        <v>0</v>
      </c>
      <c r="AY2" s="53">
        <v>0</v>
      </c>
      <c r="AZ2" s="55">
        <v>0</v>
      </c>
      <c r="BA2" s="53">
        <f t="shared" ref="BA2:BA4" si="13">IF(ISERROR(BE2*AZ2),"",BE2*AZ2)</f>
        <v>0</v>
      </c>
      <c r="BB2" s="53">
        <f t="shared" ref="BB2:BB4" si="14">IF(ISERROR(AL2+AN2+AP2+AU2),"",AL2+AN2+AP2+AU2)</f>
        <v>0.11199999999999999</v>
      </c>
      <c r="BC2" s="53">
        <f t="shared" ref="BC2:BC4" si="15">IF(ISERROR(AJ2+BB2),"",AJ2+BB2)</f>
        <v>10.980469230769231</v>
      </c>
      <c r="BD2" s="56">
        <f t="shared" ref="BD2:BD4" si="16">IF(ISERROR((BE2-BC2)/BE2),"",(BE2-BC2)/BE2)</f>
        <v>1.9600961538461487E-2</v>
      </c>
      <c r="BE2" s="11">
        <v>11.2</v>
      </c>
      <c r="BF2" s="11">
        <v>21.99</v>
      </c>
      <c r="BG2" s="57">
        <f t="shared" ref="BG2:BG4" si="17">IF(ISERROR((BF2-BE2)/BF2),"",(BF2-BE2)/BF2)</f>
        <v>0.49067758071850842</v>
      </c>
      <c r="BH2" s="12">
        <v>1144</v>
      </c>
      <c r="BI2" s="53">
        <f t="shared" ref="BI2:BI4" si="18">IF(ISERROR(BC2*BH2),"",BC2*BH2)</f>
        <v>12561.656800000001</v>
      </c>
      <c r="BJ2" s="53">
        <f t="shared" ref="BJ2:BJ4" si="19">IF(ISERROR(BE2*BH2),"",BE2*BH2)</f>
        <v>12812.8</v>
      </c>
    </row>
    <row r="3" spans="1:62" ht="47.25" customHeight="1" x14ac:dyDescent="0.25">
      <c r="A3" s="40">
        <v>2</v>
      </c>
      <c r="B3" s="41"/>
      <c r="C3" s="41"/>
      <c r="D3" s="41"/>
      <c r="E3" s="41"/>
      <c r="F3" s="41" t="s">
        <v>62</v>
      </c>
      <c r="G3" s="41" t="s">
        <v>74</v>
      </c>
      <c r="H3" s="42" t="s">
        <v>75</v>
      </c>
      <c r="I3" s="42" t="s">
        <v>76</v>
      </c>
      <c r="J3" s="42" t="s">
        <v>66</v>
      </c>
      <c r="K3" s="43" t="s">
        <v>67</v>
      </c>
      <c r="L3" s="41" t="s">
        <v>68</v>
      </c>
      <c r="M3" s="41" t="s">
        <v>69</v>
      </c>
      <c r="N3" s="41"/>
      <c r="O3" s="44" t="s">
        <v>77</v>
      </c>
      <c r="P3" s="41"/>
      <c r="Q3" s="41" t="s">
        <v>71</v>
      </c>
      <c r="R3" s="45"/>
      <c r="S3" s="46">
        <v>8.1</v>
      </c>
      <c r="T3" s="47">
        <f t="shared" si="0"/>
        <v>0</v>
      </c>
      <c r="U3" s="48">
        <f>'[1]HZ upd 6.27.2025'!F70</f>
        <v>7.38</v>
      </c>
      <c r="V3" s="11">
        <v>7.3</v>
      </c>
      <c r="W3" s="41" t="s">
        <v>72</v>
      </c>
      <c r="X3" s="49">
        <v>57</v>
      </c>
      <c r="Y3" s="49">
        <v>41</v>
      </c>
      <c r="Z3" s="49">
        <v>64</v>
      </c>
      <c r="AA3" s="46">
        <v>4</v>
      </c>
      <c r="AB3" s="50">
        <v>8</v>
      </c>
      <c r="AC3" s="51">
        <f t="shared" si="1"/>
        <v>0.14956800000000001</v>
      </c>
      <c r="AD3" s="52">
        <f t="shared" si="2"/>
        <v>3476.6795036371414</v>
      </c>
      <c r="AE3" s="41">
        <v>2250</v>
      </c>
      <c r="AF3" s="53">
        <f t="shared" si="3"/>
        <v>0.64716923076923083</v>
      </c>
      <c r="AG3" s="54" t="s">
        <v>73</v>
      </c>
      <c r="AH3" s="55">
        <f t="shared" si="4"/>
        <v>0.38500000000000001</v>
      </c>
      <c r="AI3" s="53">
        <f t="shared" si="5"/>
        <v>2.8412999999999999</v>
      </c>
      <c r="AJ3" s="53">
        <f t="shared" si="6"/>
        <v>10.868469230769231</v>
      </c>
      <c r="AK3" s="55">
        <v>0.01</v>
      </c>
      <c r="AL3" s="53">
        <f t="shared" si="7"/>
        <v>0.11199999999999999</v>
      </c>
      <c r="AM3" s="55">
        <v>0</v>
      </c>
      <c r="AN3" s="53">
        <f t="shared" si="8"/>
        <v>0</v>
      </c>
      <c r="AO3" s="55">
        <v>0</v>
      </c>
      <c r="AP3" s="53">
        <f t="shared" si="9"/>
        <v>0</v>
      </c>
      <c r="AQ3" s="55">
        <v>0</v>
      </c>
      <c r="AR3" s="53">
        <f t="shared" si="10"/>
        <v>0</v>
      </c>
      <c r="AS3" s="41">
        <v>0</v>
      </c>
      <c r="AT3" s="55">
        <v>0</v>
      </c>
      <c r="AU3" s="53">
        <f t="shared" si="11"/>
        <v>0</v>
      </c>
      <c r="AV3" s="53">
        <v>0</v>
      </c>
      <c r="AW3" s="55">
        <v>0</v>
      </c>
      <c r="AX3" s="53">
        <f t="shared" si="12"/>
        <v>0</v>
      </c>
      <c r="AY3" s="53">
        <v>0</v>
      </c>
      <c r="AZ3" s="55">
        <v>0</v>
      </c>
      <c r="BA3" s="53">
        <f t="shared" si="13"/>
        <v>0</v>
      </c>
      <c r="BB3" s="53">
        <f t="shared" si="14"/>
        <v>0.11199999999999999</v>
      </c>
      <c r="BC3" s="53">
        <f t="shared" si="15"/>
        <v>10.980469230769231</v>
      </c>
      <c r="BD3" s="56">
        <f t="shared" si="16"/>
        <v>1.9600961538461487E-2</v>
      </c>
      <c r="BE3" s="11">
        <v>11.2</v>
      </c>
      <c r="BF3" s="11">
        <v>21.99</v>
      </c>
      <c r="BG3" s="57">
        <f t="shared" si="17"/>
        <v>0.49067758071850842</v>
      </c>
      <c r="BH3" s="12">
        <v>1144</v>
      </c>
      <c r="BI3" s="53">
        <f t="shared" si="18"/>
        <v>12561.656800000001</v>
      </c>
      <c r="BJ3" s="53">
        <f t="shared" si="19"/>
        <v>12812.8</v>
      </c>
    </row>
    <row r="4" spans="1:62" ht="47.25" customHeight="1" x14ac:dyDescent="0.25">
      <c r="A4" s="40">
        <v>3</v>
      </c>
      <c r="B4" s="41"/>
      <c r="C4" s="41"/>
      <c r="D4" s="41"/>
      <c r="E4" s="41"/>
      <c r="F4" s="41" t="s">
        <v>62</v>
      </c>
      <c r="G4" s="41" t="s">
        <v>78</v>
      </c>
      <c r="H4" s="42" t="s">
        <v>75</v>
      </c>
      <c r="I4" s="42" t="s">
        <v>76</v>
      </c>
      <c r="J4" s="42" t="s">
        <v>66</v>
      </c>
      <c r="K4" s="43" t="s">
        <v>67</v>
      </c>
      <c r="L4" s="41" t="s">
        <v>68</v>
      </c>
      <c r="M4" s="41" t="s">
        <v>69</v>
      </c>
      <c r="N4" s="41"/>
      <c r="O4" s="44" t="s">
        <v>79</v>
      </c>
      <c r="P4" s="41"/>
      <c r="Q4" s="41" t="s">
        <v>71</v>
      </c>
      <c r="R4" s="45"/>
      <c r="S4" s="46">
        <v>8.1</v>
      </c>
      <c r="T4" s="47">
        <f t="shared" si="0"/>
        <v>0</v>
      </c>
      <c r="U4" s="48">
        <f>'[1]HZ upd 6.27.2025'!F70</f>
        <v>7.38</v>
      </c>
      <c r="V4" s="11">
        <v>7.3</v>
      </c>
      <c r="W4" s="41" t="s">
        <v>72</v>
      </c>
      <c r="X4" s="49">
        <v>57</v>
      </c>
      <c r="Y4" s="49">
        <v>41</v>
      </c>
      <c r="Z4" s="49">
        <v>64</v>
      </c>
      <c r="AA4" s="46">
        <v>4</v>
      </c>
      <c r="AB4" s="50">
        <v>8</v>
      </c>
      <c r="AC4" s="51">
        <f t="shared" si="1"/>
        <v>0.14956800000000001</v>
      </c>
      <c r="AD4" s="52">
        <f t="shared" si="2"/>
        <v>3476.6795036371414</v>
      </c>
      <c r="AE4" s="41">
        <v>2250</v>
      </c>
      <c r="AF4" s="53">
        <f t="shared" si="3"/>
        <v>0.64716923076923083</v>
      </c>
      <c r="AG4" s="54" t="s">
        <v>80</v>
      </c>
      <c r="AH4" s="55">
        <f t="shared" si="4"/>
        <v>0.38500000000000001</v>
      </c>
      <c r="AI4" s="53">
        <f t="shared" si="5"/>
        <v>2.8412999999999999</v>
      </c>
      <c r="AJ4" s="53">
        <f t="shared" si="6"/>
        <v>10.868469230769231</v>
      </c>
      <c r="AK4" s="55">
        <v>0.01</v>
      </c>
      <c r="AL4" s="53">
        <f t="shared" si="7"/>
        <v>0.11199999999999999</v>
      </c>
      <c r="AM4" s="55">
        <v>0</v>
      </c>
      <c r="AN4" s="53">
        <f t="shared" si="8"/>
        <v>0</v>
      </c>
      <c r="AO4" s="55">
        <v>0</v>
      </c>
      <c r="AP4" s="53">
        <f t="shared" si="9"/>
        <v>0</v>
      </c>
      <c r="AQ4" s="55">
        <v>0</v>
      </c>
      <c r="AR4" s="53">
        <f t="shared" si="10"/>
        <v>0</v>
      </c>
      <c r="AS4" s="41">
        <v>0</v>
      </c>
      <c r="AT4" s="55">
        <v>0</v>
      </c>
      <c r="AU4" s="53">
        <f t="shared" si="11"/>
        <v>0</v>
      </c>
      <c r="AV4" s="53">
        <v>0</v>
      </c>
      <c r="AW4" s="55">
        <v>0</v>
      </c>
      <c r="AX4" s="53">
        <f t="shared" si="12"/>
        <v>0</v>
      </c>
      <c r="AY4" s="53">
        <v>0</v>
      </c>
      <c r="AZ4" s="55">
        <v>0</v>
      </c>
      <c r="BA4" s="53">
        <f t="shared" si="13"/>
        <v>0</v>
      </c>
      <c r="BB4" s="53">
        <f t="shared" si="14"/>
        <v>0.11199999999999999</v>
      </c>
      <c r="BC4" s="53">
        <f t="shared" si="15"/>
        <v>10.980469230769231</v>
      </c>
      <c r="BD4" s="56">
        <f t="shared" si="16"/>
        <v>1.9600961538461487E-2</v>
      </c>
      <c r="BE4" s="11">
        <v>11.2</v>
      </c>
      <c r="BF4" s="11">
        <v>21.99</v>
      </c>
      <c r="BG4" s="57">
        <f t="shared" si="17"/>
        <v>0.49067758071850842</v>
      </c>
      <c r="BH4" s="12">
        <v>1144</v>
      </c>
      <c r="BI4" s="53">
        <f t="shared" si="18"/>
        <v>12561.656800000001</v>
      </c>
      <c r="BJ4" s="53">
        <f t="shared" si="19"/>
        <v>12812.8</v>
      </c>
    </row>
  </sheetData>
  <sheetProtection insertRows="0" deleteRows="0" sort="0"/>
  <protectedRanges>
    <protectedRange sqref="AC2:AF4 P2:U4 AI2:BD4 AQ1:AR1 AV1 AY1 L2:N4 A5:J243 L5:BA243 A2:I4 AA2:AA4 BG2:BH4" name="Range1"/>
    <protectedRange sqref="K2:K248" name="Range1_1"/>
    <protectedRange sqref="V2:Z4" name="Range1_4"/>
    <protectedRange sqref="AB2:AB4" name="Range1_5"/>
    <protectedRange sqref="AH2:AH4" name="Range1_2_1"/>
    <protectedRange sqref="BF2:BF4" name="Range1_6"/>
    <protectedRange sqref="J2" name="Range1_3"/>
    <protectedRange sqref="J3" name="Range1_7"/>
    <protectedRange sqref="J4" name="Range1_8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[1]ValueSelection!#REF!</xm:f>
          </x14:formula1>
          <xm:sqref>F2:F4</xm:sqref>
        </x14:dataValidation>
        <x14:dataValidation type="list" allowBlank="1" showInputMessage="1" showErrorMessage="1">
          <x14:formula1>
            <xm:f>[1]ValueSelection!#REF!</xm:f>
          </x14:formula1>
          <xm:sqref>E2:E4</xm:sqref>
        </x14:dataValidation>
        <x14:dataValidation type="list" allowBlank="1" showInputMessage="1" showErrorMessage="1">
          <x14:formula1>
            <xm:f>[1]Data!#REF!</xm:f>
          </x14:formula1>
          <xm:sqref>Q2:Q4</xm:sqref>
        </x14:dataValidation>
        <x14:dataValidation type="list" allowBlank="1" showInputMessage="1" showErrorMessage="1">
          <x14:formula1>
            <xm:f>[1]ValueSelection!#REF!</xm:f>
          </x14:formula1>
          <xm:sqref>D2:D4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2025-08-14T01:15:21Z</dcterms:created>
  <dcterms:modified xsi:type="dcterms:W3CDTF">2025-08-14T01:19:49Z</dcterms:modified>
</cp:coreProperties>
</file>