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  <fileRecoveryPr repairLoad="1"/>
</workbook>
</file>

<file path=xl/calcChain.xml><?xml version="1.0" encoding="utf-8"?>
<calcChain xmlns="http://schemas.openxmlformats.org/spreadsheetml/2006/main">
  <c r="BE5" i="1" l="1"/>
  <c r="AX5" i="1"/>
  <c r="AT5" i="1"/>
  <c r="AQ5" i="1"/>
  <c r="AO5" i="1"/>
  <c r="AM5" i="1"/>
  <c r="AU5" i="1" s="1"/>
  <c r="AJ5" i="1"/>
  <c r="AE5" i="1"/>
  <c r="AK5" i="1" s="1"/>
  <c r="AD5" i="1"/>
  <c r="U5" i="1"/>
  <c r="BE4" i="1"/>
  <c r="AX4" i="1"/>
  <c r="AT4" i="1"/>
  <c r="AQ4" i="1"/>
  <c r="AO4" i="1"/>
  <c r="AM4" i="1"/>
  <c r="AU4" i="1" s="1"/>
  <c r="AJ4" i="1"/>
  <c r="AD4" i="1"/>
  <c r="AE4" i="1" s="1"/>
  <c r="AK4" i="1" s="1"/>
  <c r="U4" i="1"/>
  <c r="BE3" i="1"/>
  <c r="AX3" i="1"/>
  <c r="AT3" i="1"/>
  <c r="AQ3" i="1"/>
  <c r="AO3" i="1"/>
  <c r="AM3" i="1"/>
  <c r="AU3" i="1" s="1"/>
  <c r="AJ3" i="1"/>
  <c r="AE3" i="1"/>
  <c r="AK3" i="1" s="1"/>
  <c r="AV3" i="1" s="1"/>
  <c r="AD3" i="1"/>
  <c r="U3" i="1"/>
  <c r="BE2" i="1"/>
  <c r="AX2" i="1"/>
  <c r="AT2" i="1"/>
  <c r="AQ2" i="1"/>
  <c r="AO2" i="1"/>
  <c r="AM2" i="1"/>
  <c r="AU2" i="1" s="1"/>
  <c r="AJ2" i="1"/>
  <c r="AD2" i="1"/>
  <c r="AE2" i="1" s="1"/>
  <c r="U2" i="1"/>
  <c r="AK2" i="1" l="1"/>
  <c r="AV2" i="1" s="1"/>
  <c r="BD2" i="1" s="1"/>
  <c r="BD3" i="1"/>
  <c r="AV4" i="1"/>
  <c r="AV5" i="1"/>
  <c r="BD5" i="1" l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<sst xmlns="http://schemas.openxmlformats.org/spreadsheetml/2006/main" count="118" uniqueCount="103">
  <si>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</si>
  <si>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</si>
  <si>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</si>
  <si>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</si>
  <si>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</si>
  <si>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</si>
  <si>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</si>
  <si>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</si>
  <si>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</si>
  <si>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</si>
  <si>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</si>
  <si>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</si>
  <si>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</si>
  <si>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</si>
  <si>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</si>
  <si>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</si>
  <si>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</si>
  <si>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</si>
  <si>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</si>
  <si>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</si>
  <si>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</si>
  <si>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</si>
  <si>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</si>
  <si>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</si>
  <si>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</si>
  <si>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</si>
  <si>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</si>
  <si>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</si>
  <si>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</si>
  <si>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</si>
  <si>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</si>
  <si>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</si>
  <si>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</si>
  <si>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</si>
  <si>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</si>
  <si>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</si>
  <si>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</si>
  <si>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</si>
  <si>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</si>
  <si>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</si>
  <si>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</si>
  <si>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</si>
  <si>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</si>
  <si>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</si>
  <si>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</si>
  <si>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</si>
  <si>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</si>
  <si>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</si>
  <si>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</si>
  <si>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</si>
  <si>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</si>
  <si>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</si>
  <si>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</si>
  <si>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</si>
  <si>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</si>
  <si>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</si>
  <si>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</si>
  <si>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2" type="noConversion"/>
  </si>
  <si>
    <t>s/w</t>
    <phoneticPr fontId="2" type="noConversion"/>
  </si>
  <si>
    <t>BEBE</t>
  </si>
  <si>
    <t>COMFORTER (SET)</t>
  </si>
  <si>
    <t>CHEETAH</t>
  </si>
  <si>
    <t>100% Polyester jacquard 8pc Comforter Set</t>
    <phoneticPr fontId="2" type="noConversion"/>
  </si>
  <si>
    <t>8pc Comforter Set</t>
    <phoneticPr fontId="2" type="noConversion"/>
  </si>
  <si>
    <t xml:space="preserve">Comforter/Shams: Front 330gsm poly jacquard velvet. Back: 85gsm solid microfiber. 
Filling: 250gsm polyester. 
Pillow: microfiber cover, poly fill
Euro: microfiber solid. </t>
    <phoneticPr fontId="2" type="noConversion"/>
  </si>
  <si>
    <t>100% Polyester jacquard</t>
    <phoneticPr fontId="2" type="noConversion"/>
  </si>
  <si>
    <t>Full/Queen: 
90x90"/20x26"(2)
Pillow 16X16"/12x16"/12x16"
Euro sham 26x26"(2)</t>
  </si>
  <si>
    <t>Gold</t>
    <phoneticPr fontId="2" type="noConversion"/>
  </si>
  <si>
    <t>Set</t>
  </si>
  <si>
    <t>Normal</t>
  </si>
  <si>
    <t>9404.40.9022</t>
    <phoneticPr fontId="2" type="noConversion"/>
  </si>
  <si>
    <t>12/26/2025</t>
    <phoneticPr fontId="2" type="noConversion"/>
  </si>
  <si>
    <t>2/4-2/10/2026</t>
    <phoneticPr fontId="2" type="noConversion"/>
  </si>
  <si>
    <t>Linwood</t>
    <phoneticPr fontId="2" type="noConversion"/>
  </si>
  <si>
    <t>100% Polyester printed 5pc Comforter Set</t>
    <phoneticPr fontId="2" type="noConversion"/>
  </si>
  <si>
    <t>5pc Comforter Set</t>
    <phoneticPr fontId="2" type="noConversion"/>
  </si>
  <si>
    <t>Comforter/Shams: Front 85 gsm microfiber print, with Ruffle. 
BACK 85gsm solid microfiber. 
Filling: 250gsm polyester. 
Pillow: microfiber cover, poly fill</t>
    <phoneticPr fontId="2" type="noConversion"/>
  </si>
  <si>
    <t>100% Polyester printed</t>
    <phoneticPr fontId="2" type="noConversion"/>
  </si>
  <si>
    <t>Full/Queen: 
Comforter set 90x90"/20x26"(2)
Pillow 16X16"/12x16"</t>
  </si>
  <si>
    <t>Blue</t>
    <phoneticPr fontId="2" type="noConversion"/>
  </si>
  <si>
    <t>9404.40.9022</t>
    <phoneticPr fontId="2" type="noConversion"/>
  </si>
  <si>
    <t>3/6/2026</t>
    <phoneticPr fontId="2" type="noConversion"/>
  </si>
  <si>
    <t>4/15-4/21/2026</t>
    <phoneticPr fontId="2" type="noConversion"/>
  </si>
  <si>
    <t>Shea</t>
    <phoneticPr fontId="2" type="noConversion"/>
  </si>
  <si>
    <t>100% Polyester Crushed Heat Pleat 8pc Comforter Set</t>
    <phoneticPr fontId="2" type="noConversion"/>
  </si>
  <si>
    <t>8pc Comforter Set</t>
    <phoneticPr fontId="2" type="noConversion"/>
  </si>
  <si>
    <t>Comforter/Shams: Front Crushed Heat Pleat Poly Velvet pieced with charmeuse.                   Back: 85gsm microfiber reverse. 250gsm poly fill. 
Pillow: microfiber cover, poly fill
Euros: microfiber solid</t>
    <phoneticPr fontId="2" type="noConversion"/>
  </si>
  <si>
    <t>100% Polyester Crushed Heat Pleat</t>
    <phoneticPr fontId="2" type="noConversion"/>
  </si>
  <si>
    <t>Full/Queen: 
Comforter set 90x90"/20x26"(2)
Pillow 16X16"/12x16"/12x16"
Euro shams: 26x26"(2)</t>
  </si>
  <si>
    <t>Sliver</t>
    <phoneticPr fontId="2" type="noConversion"/>
  </si>
  <si>
    <t>Nanette Lepore</t>
  </si>
  <si>
    <t>Matte Stain</t>
    <phoneticPr fontId="2" type="noConversion"/>
  </si>
  <si>
    <t>100% Polyester matte satin ruching 5pc Comforter Set</t>
    <phoneticPr fontId="2" type="noConversion"/>
  </si>
  <si>
    <t>Comforter/shams: Front: 100gsm solid matte satin, ruching.
Back: 85gsm microfiber solid. 
250gsm poly fill
Pillow: microfiber cover, poly fill,</t>
    <phoneticPr fontId="2" type="noConversion"/>
  </si>
  <si>
    <t>100% Polyester matte satin ruching</t>
    <phoneticPr fontId="2" type="noConversion"/>
  </si>
  <si>
    <t>Full/Queen: 
Comforter set 90x90"/20x26"(2)
Pillow 16X16"/12x16"</t>
    <phoneticPr fontId="2" type="noConversion"/>
  </si>
  <si>
    <t>Ice Blue</t>
    <phoneticPr fontId="2" type="noConversion"/>
  </si>
  <si>
    <t>1/23/2026</t>
    <phoneticPr fontId="2" type="noConversion"/>
  </si>
  <si>
    <t>3/4-3/10/2026</t>
    <phoneticPr fontId="2" type="noConversion"/>
  </si>
  <si>
    <t>BCF10-3972</t>
  </si>
  <si>
    <t>BCF10-3973</t>
  </si>
  <si>
    <t>BCF10-3974</t>
  </si>
  <si>
    <t>BCF10-3975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</si>
</sst>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[$¥-478]#,##0.00"/>
    <numFmt numFmtId="182" formatCode="&quot;$&quot;#,##0.00"/>
    <numFmt numFmtId="183" formatCode="0.0"/>
    <numFmt numFmtId="184" formatCode="0.000"/>
  </numFmts>
  <fonts count="12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28" applyFont="1" applyFill="1" applyBorder="1" applyAlignment="1">
      <alignment horizontal="center" wrapText="1"/>
    </xf>
    <xf numFmtId="181" fontId="7" fillId="5" borderId="1" xfId="0" applyNumberFormat="1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center" wrapText="1"/>
    </xf>
    <xf numFmtId="182" fontId="9" fillId="5" borderId="1" xfId="29" applyNumberFormat="1" applyFont="1" applyFill="1" applyBorder="1" applyAlignment="1">
      <alignment wrapText="1"/>
    </xf>
    <xf numFmtId="182" fontId="7" fillId="6" borderId="2" xfId="0" applyNumberFormat="1" applyFont="1" applyFill="1" applyBorder="1" applyAlignment="1">
      <alignment horizontal="center" wrapText="1"/>
    </xf>
    <xf numFmtId="182" fontId="7" fillId="5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3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4" fontId="9" fillId="0" borderId="1" xfId="29" applyNumberFormat="1" applyFont="1" applyBorder="1" applyAlignment="1">
      <alignment wrapText="1"/>
    </xf>
    <xf numFmtId="1" fontId="9" fillId="0" borderId="1" xfId="29" applyNumberFormat="1" applyFont="1" applyBorder="1" applyAlignment="1">
      <alignment wrapText="1"/>
    </xf>
    <xf numFmtId="182" fontId="9" fillId="0" borderId="1" xfId="29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2" fontId="9" fillId="4" borderId="1" xfId="29" applyNumberFormat="1" applyFont="1" applyFill="1" applyBorder="1" applyAlignment="1">
      <alignment wrapText="1"/>
    </xf>
    <xf numFmtId="182" fontId="9" fillId="7" borderId="1" xfId="29" applyNumberFormat="1" applyFont="1" applyFill="1" applyBorder="1" applyAlignment="1">
      <alignment wrapText="1"/>
    </xf>
    <xf numFmtId="10" fontId="9" fillId="7" borderId="1" xfId="29" applyNumberFormat="1" applyFont="1" applyFill="1" applyBorder="1" applyAlignment="1">
      <alignment wrapText="1"/>
    </xf>
    <xf numFmtId="182" fontId="10" fillId="8" borderId="1" xfId="29" applyNumberFormat="1" applyFont="1" applyFill="1" applyBorder="1" applyAlignment="1">
      <alignment wrapText="1"/>
    </xf>
    <xf numFmtId="182" fontId="7" fillId="7" borderId="1" xfId="0" applyNumberFormat="1" applyFont="1" applyFill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28" applyBorder="1" applyAlignment="1">
      <alignment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2" fontId="0" fillId="9" borderId="1" xfId="26" applyNumberFormat="1" applyFont="1" applyFill="1" applyBorder="1" applyAlignment="1">
      <alignment wrapText="1"/>
    </xf>
    <xf numFmtId="182" fontId="0" fillId="0" borderId="2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83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84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82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9" borderId="1" xfId="30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11" fillId="10" borderId="1" xfId="0" applyNumberFormat="1" applyFont="1" applyFill="1" applyBorder="1"/>
  </cellXfs>
  <cellStyles count="31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4 28" xfId="19"/>
    <cellStyle name="Normal 4 30" xfId="14"/>
    <cellStyle name="Normal 4 5 12" xfId="20"/>
    <cellStyle name="Normal_2010 NY-showroom sheet set for JCP 0330" xfId="27"/>
    <cellStyle name="Percent 2" xfId="30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9526</xdr:rowOff>
    </xdr:from>
    <xdr:to>
      <xdr:col>4</xdr:col>
      <xdr:colOff>200025</xdr:colOff>
      <xdr:row>8</xdr:row>
      <xdr:rowOff>119976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16D437FF-8EF5-16A1-E1BE-9D3E5A61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247776"/>
          <a:ext cx="1066800" cy="144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323852</xdr:colOff>
      <xdr:row>2</xdr:row>
      <xdr:rowOff>46845</xdr:rowOff>
    </xdr:from>
    <xdr:to>
      <xdr:col>4</xdr:col>
      <xdr:colOff>133350</xdr:colOff>
      <xdr:row>9</xdr:row>
      <xdr:rowOff>162543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60B882D6-60DE-CE27-E2AF-57E5D05A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7" y="2809095"/>
          <a:ext cx="1028698" cy="1449198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276227</xdr:colOff>
      <xdr:row>3</xdr:row>
      <xdr:rowOff>66675</xdr:rowOff>
    </xdr:from>
    <xdr:to>
      <xdr:col>4</xdr:col>
      <xdr:colOff>145233</xdr:colOff>
      <xdr:row>10</xdr:row>
      <xdr:rowOff>122605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48FF2FF6-84C3-84F6-F7AC-27419987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452" y="4352925"/>
          <a:ext cx="1088206" cy="138943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4</xdr:row>
      <xdr:rowOff>29927</xdr:rowOff>
    </xdr:from>
    <xdr:to>
      <xdr:col>4</xdr:col>
      <xdr:colOff>48790</xdr:colOff>
      <xdr:row>11</xdr:row>
      <xdr:rowOff>123825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62840EC0-384A-A83F-1C75-BD5691EA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1" y="5840177"/>
          <a:ext cx="972714" cy="1427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5"/>
  <sheetViews>
    <sheetView tabSelected="1" workbookViewId="0">
      <selection activeCell="P2" sqref="P2:P5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59" s="31" customFormat="1" ht="68.099999999999994" customHeight="1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5" t="s">
        <v>31</v>
      </c>
      <c r="AG1" s="22" t="s">
        <v>32</v>
      </c>
      <c r="AH1" s="5" t="s">
        <v>33</v>
      </c>
      <c r="AI1" s="23" t="s">
        <v>34</v>
      </c>
      <c r="AJ1" s="24" t="s">
        <v>35</v>
      </c>
      <c r="AK1" s="22" t="s">
        <v>36</v>
      </c>
      <c r="AL1" s="23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16" t="s">
        <v>43</v>
      </c>
      <c r="AS1" s="23" t="s">
        <v>44</v>
      </c>
      <c r="AT1" s="22" t="s">
        <v>45</v>
      </c>
      <c r="AU1" s="22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8" t="s">
        <v>51</v>
      </c>
      <c r="BA1" s="28" t="s">
        <v>52</v>
      </c>
      <c r="BB1" s="25" t="s">
        <v>53</v>
      </c>
      <c r="BC1" s="5" t="s">
        <v>54</v>
      </c>
      <c r="BD1" s="29" t="s">
        <v>55</v>
      </c>
      <c r="BE1" s="29" t="s">
        <v>56</v>
      </c>
      <c r="BF1" s="30" t="s">
        <v>57</v>
      </c>
      <c r="BG1" s="30" t="s">
        <v>58</v>
      </c>
    </row>
    <row r="2" spans="1:59" s="31" customFormat="1" ht="120" customHeight="1">
      <c r="A2" s="32"/>
      <c r="B2" s="33">
        <v>1</v>
      </c>
      <c r="C2" s="32"/>
      <c r="D2" s="32"/>
      <c r="E2" s="32" t="s">
        <v>59</v>
      </c>
      <c r="F2" s="32"/>
      <c r="G2" s="32" t="s">
        <v>60</v>
      </c>
      <c r="H2" s="32" t="s">
        <v>61</v>
      </c>
      <c r="I2" s="34" t="s">
        <v>62</v>
      </c>
      <c r="J2" s="34" t="s">
        <v>63</v>
      </c>
      <c r="K2" s="34" t="s">
        <v>64</v>
      </c>
      <c r="L2" s="35" t="s">
        <v>65</v>
      </c>
      <c r="M2" s="32" t="s">
        <v>66</v>
      </c>
      <c r="N2" s="34" t="s">
        <v>67</v>
      </c>
      <c r="O2" s="32"/>
      <c r="P2" s="51" t="s">
        <v>99</v>
      </c>
      <c r="Q2" s="32"/>
      <c r="R2" s="32" t="s">
        <v>68</v>
      </c>
      <c r="S2" s="36">
        <v>150.5</v>
      </c>
      <c r="T2" s="37">
        <v>8.1</v>
      </c>
      <c r="U2" s="38">
        <f>IF(ISERROR(S2/T2),"",S2/T2)</f>
        <v>18.580246913580247</v>
      </c>
      <c r="V2" s="39">
        <v>18.579999999999998</v>
      </c>
      <c r="W2" s="40"/>
      <c r="X2" s="32" t="s">
        <v>69</v>
      </c>
      <c r="Y2" s="41">
        <v>57</v>
      </c>
      <c r="Z2" s="41">
        <v>52</v>
      </c>
      <c r="AA2" s="41">
        <v>56</v>
      </c>
      <c r="AB2" s="37"/>
      <c r="AC2" s="42">
        <v>2</v>
      </c>
      <c r="AD2" s="43">
        <f>IF(Y2="","",Y2*Z2*AA2/1000000)</f>
        <v>0.16598399999999999</v>
      </c>
      <c r="AE2" s="44">
        <f>IF(AC2="","",65/AD2*AC2)</f>
        <v>783.20802005012536</v>
      </c>
      <c r="AF2" s="32">
        <v>3300</v>
      </c>
      <c r="AG2" s="45">
        <v>4.21</v>
      </c>
      <c r="AH2" s="34" t="s">
        <v>70</v>
      </c>
      <c r="AI2" s="46">
        <v>0.42799999999999999</v>
      </c>
      <c r="AJ2" s="45">
        <f>IF(ISERROR(V2*AI2),"",V2*AI2)</f>
        <v>7.9522399999999989</v>
      </c>
      <c r="AK2" s="45">
        <f t="shared" ref="AK2:AK5" si="0">IF(ISERROR(V2+AG2+AJ2),"",V2+AG2+AJ2)</f>
        <v>30.742239999999999</v>
      </c>
      <c r="AL2" s="46"/>
      <c r="AM2" s="45">
        <f t="shared" ref="AM2:AM5" si="1">IF(ISERROR(AY2*AL2),"",AY2*AL2)</f>
        <v>0</v>
      </c>
      <c r="AN2" s="46"/>
      <c r="AO2" s="45">
        <f t="shared" ref="AO2:AO5" si="2">IF(ISERROR(AY2*AN2),"",AY2*AN2)</f>
        <v>0</v>
      </c>
      <c r="AP2" s="47"/>
      <c r="AQ2" s="45">
        <f>IF(ISERROR(AY2*AP3),"",AY2*AP3)</f>
        <v>0</v>
      </c>
      <c r="AR2" s="32"/>
      <c r="AS2" s="46"/>
      <c r="AT2" s="45">
        <f t="shared" ref="AT2:AT5" si="3">IF(ISERROR(AY2*AS2),"",AY2*AS2)</f>
        <v>0</v>
      </c>
      <c r="AU2" s="45">
        <f>IF(ISERROR(AM2+AO2+AQ2+AT2),"",AM2+AO2+AQ2+AT2)</f>
        <v>0</v>
      </c>
      <c r="AV2" s="45">
        <f t="shared" ref="AV2:AV5" si="4">IF(ISERROR(AK2+AU2),"",AK2+AU2)</f>
        <v>30.742239999999999</v>
      </c>
      <c r="AW2" s="48">
        <v>9.5899999999999999E-2</v>
      </c>
      <c r="AX2" s="45">
        <f>IF(BA2="","",AZ2*(1-BA2))</f>
        <v>34.002767999999996</v>
      </c>
      <c r="AY2" s="40">
        <v>34</v>
      </c>
      <c r="AZ2" s="40">
        <v>64.989999999999995</v>
      </c>
      <c r="BA2" s="46">
        <v>0.4768</v>
      </c>
      <c r="BB2" s="46">
        <v>0.4768</v>
      </c>
      <c r="BC2" s="49">
        <v>2000</v>
      </c>
      <c r="BD2" s="45">
        <f>IF(ISERROR(AV2*BC2),"",AV2*BC2)</f>
        <v>61484.479999999996</v>
      </c>
      <c r="BE2" s="45">
        <f>IF(ISERROR(AY2*BC2),"",AY2*BC2)</f>
        <v>68000</v>
      </c>
      <c r="BF2" s="50" t="s">
        <v>71</v>
      </c>
      <c r="BG2" s="50" t="s">
        <v>72</v>
      </c>
    </row>
    <row r="3" spans="1:59" s="31" customFormat="1" ht="120" customHeight="1">
      <c r="A3" s="32"/>
      <c r="B3" s="33">
        <v>2</v>
      </c>
      <c r="C3" s="32"/>
      <c r="D3" s="32"/>
      <c r="E3" s="32"/>
      <c r="F3" s="32"/>
      <c r="G3" s="32" t="s">
        <v>60</v>
      </c>
      <c r="H3" s="34" t="s">
        <v>73</v>
      </c>
      <c r="I3" s="34" t="s">
        <v>74</v>
      </c>
      <c r="J3" s="34" t="s">
        <v>75</v>
      </c>
      <c r="K3" s="34" t="s">
        <v>76</v>
      </c>
      <c r="L3" s="35" t="s">
        <v>77</v>
      </c>
      <c r="M3" s="32" t="s">
        <v>78</v>
      </c>
      <c r="N3" s="34" t="s">
        <v>79</v>
      </c>
      <c r="O3" s="32"/>
      <c r="P3" s="51" t="s">
        <v>100</v>
      </c>
      <c r="Q3" s="32"/>
      <c r="R3" s="32" t="s">
        <v>68</v>
      </c>
      <c r="S3" s="36">
        <v>97</v>
      </c>
      <c r="T3" s="37">
        <v>8.1</v>
      </c>
      <c r="U3" s="38">
        <f t="shared" ref="U3:U5" si="5">IF(ISERROR(S3/T3),"",S3/T3)</f>
        <v>11.975308641975309</v>
      </c>
      <c r="V3" s="39">
        <v>11.98</v>
      </c>
      <c r="W3" s="40"/>
      <c r="X3" s="32" t="s">
        <v>69</v>
      </c>
      <c r="Y3" s="41">
        <v>59</v>
      </c>
      <c r="Z3" s="41">
        <v>54</v>
      </c>
      <c r="AA3" s="41">
        <v>48</v>
      </c>
      <c r="AB3" s="37"/>
      <c r="AC3" s="49">
        <v>2</v>
      </c>
      <c r="AD3" s="43">
        <f t="shared" ref="AD3:AD5" si="6">IF(Y3="","",Y3*Z3*AA3/1000000)</f>
        <v>0.15292800000000001</v>
      </c>
      <c r="AE3" s="44">
        <f t="shared" ref="AE3:AE5" si="7">IF(AC3="","",65/AD3*AC3)</f>
        <v>850.07323707888679</v>
      </c>
      <c r="AF3" s="32">
        <v>3300</v>
      </c>
      <c r="AG3" s="45">
        <v>3.88</v>
      </c>
      <c r="AH3" s="34" t="s">
        <v>80</v>
      </c>
      <c r="AI3" s="46">
        <v>0.42799999999999999</v>
      </c>
      <c r="AJ3" s="45">
        <f>IF(ISERROR(V3*AI3),"",V3*AI3)</f>
        <v>5.12744</v>
      </c>
      <c r="AK3" s="45">
        <f t="shared" si="0"/>
        <v>20.987439999999999</v>
      </c>
      <c r="AL3" s="46"/>
      <c r="AM3" s="45">
        <f t="shared" si="1"/>
        <v>0</v>
      </c>
      <c r="AN3" s="46"/>
      <c r="AO3" s="45">
        <f t="shared" si="2"/>
        <v>0</v>
      </c>
      <c r="AP3" s="46"/>
      <c r="AQ3" s="45">
        <f>IF(ISERROR(AY3*AP4),"",AY3*AP4)</f>
        <v>0</v>
      </c>
      <c r="AR3" s="32"/>
      <c r="AS3" s="46"/>
      <c r="AT3" s="45">
        <f t="shared" si="3"/>
        <v>0</v>
      </c>
      <c r="AU3" s="45">
        <f t="shared" ref="AU3:AU5" si="8">IF(ISERROR(AM3+AO3+AQ3+AT3),"",AM3+AO3+AQ3+AT3)</f>
        <v>0</v>
      </c>
      <c r="AV3" s="45">
        <f t="shared" si="4"/>
        <v>20.987439999999999</v>
      </c>
      <c r="AW3" s="48">
        <v>0.19270000000000001</v>
      </c>
      <c r="AX3" s="45">
        <f t="shared" ref="AX3:AX5" si="9">IF(BA3="","",AZ3*(1-BA3))</f>
        <v>25.999799000000003</v>
      </c>
      <c r="AY3" s="40">
        <v>26</v>
      </c>
      <c r="AZ3" s="40">
        <v>49.99</v>
      </c>
      <c r="BA3" s="46">
        <v>0.47989999999999999</v>
      </c>
      <c r="BB3" s="46">
        <v>0.47989999999999999</v>
      </c>
      <c r="BC3" s="49">
        <v>2000</v>
      </c>
      <c r="BD3" s="45">
        <f t="shared" ref="BD3:BD5" si="10">IF(ISERROR(AV3*BC3),"",AV3*BC3)</f>
        <v>41974.879999999997</v>
      </c>
      <c r="BE3" s="45">
        <f t="shared" ref="BE3:BE5" si="11">IF(ISERROR(AY3*BC3),"",AY3*BC3)</f>
        <v>52000</v>
      </c>
      <c r="BF3" s="50" t="s">
        <v>81</v>
      </c>
      <c r="BG3" s="50" t="s">
        <v>82</v>
      </c>
    </row>
    <row r="4" spans="1:59" s="31" customFormat="1" ht="120" customHeight="1">
      <c r="A4" s="32"/>
      <c r="B4" s="33">
        <v>3</v>
      </c>
      <c r="C4" s="32"/>
      <c r="D4" s="32"/>
      <c r="E4" s="32" t="s">
        <v>59</v>
      </c>
      <c r="F4" s="32"/>
      <c r="G4" s="32" t="s">
        <v>60</v>
      </c>
      <c r="H4" s="34" t="s">
        <v>83</v>
      </c>
      <c r="I4" s="34" t="s">
        <v>84</v>
      </c>
      <c r="J4" s="34" t="s">
        <v>85</v>
      </c>
      <c r="K4" s="34" t="s">
        <v>86</v>
      </c>
      <c r="L4" s="35" t="s">
        <v>87</v>
      </c>
      <c r="M4" s="32" t="s">
        <v>88</v>
      </c>
      <c r="N4" s="34" t="s">
        <v>89</v>
      </c>
      <c r="O4" s="32"/>
      <c r="P4" s="51" t="s">
        <v>101</v>
      </c>
      <c r="Q4" s="32"/>
      <c r="R4" s="32" t="s">
        <v>68</v>
      </c>
      <c r="S4" s="36">
        <v>136</v>
      </c>
      <c r="T4" s="37">
        <v>8.1</v>
      </c>
      <c r="U4" s="38">
        <f t="shared" si="5"/>
        <v>16.790123456790123</v>
      </c>
      <c r="V4" s="39">
        <v>16.79</v>
      </c>
      <c r="W4" s="40"/>
      <c r="X4" s="32" t="s">
        <v>69</v>
      </c>
      <c r="Y4" s="41">
        <v>62</v>
      </c>
      <c r="Z4" s="41">
        <v>54</v>
      </c>
      <c r="AA4" s="41">
        <v>54</v>
      </c>
      <c r="AB4" s="37"/>
      <c r="AC4" s="49">
        <v>2</v>
      </c>
      <c r="AD4" s="43">
        <f t="shared" si="6"/>
        <v>0.18079200000000001</v>
      </c>
      <c r="AE4" s="44">
        <f t="shared" si="7"/>
        <v>719.05836541439885</v>
      </c>
      <c r="AF4" s="32">
        <v>3300</v>
      </c>
      <c r="AG4" s="45">
        <v>4.5999999999999996</v>
      </c>
      <c r="AH4" s="34" t="s">
        <v>80</v>
      </c>
      <c r="AI4" s="46">
        <v>0.42799999999999999</v>
      </c>
      <c r="AJ4" s="45">
        <f t="shared" ref="AJ4:AJ5" si="12">IF(ISERROR(V4*AI4),"",V4*AI4)</f>
        <v>7.1861199999999998</v>
      </c>
      <c r="AK4" s="45">
        <f t="shared" si="0"/>
        <v>28.57612</v>
      </c>
      <c r="AL4" s="46"/>
      <c r="AM4" s="45">
        <f t="shared" si="1"/>
        <v>0</v>
      </c>
      <c r="AN4" s="46"/>
      <c r="AO4" s="45">
        <f t="shared" si="2"/>
        <v>0</v>
      </c>
      <c r="AP4" s="46"/>
      <c r="AQ4" s="45">
        <f t="shared" ref="AQ4:AQ5" si="13">IF(ISERROR(AY4*AP4),"",AY4*AP4)</f>
        <v>0</v>
      </c>
      <c r="AR4" s="32"/>
      <c r="AS4" s="46"/>
      <c r="AT4" s="45">
        <f t="shared" si="3"/>
        <v>0</v>
      </c>
      <c r="AU4" s="45">
        <f t="shared" si="8"/>
        <v>0</v>
      </c>
      <c r="AV4" s="45">
        <f t="shared" si="4"/>
        <v>28.57612</v>
      </c>
      <c r="AW4" s="48">
        <v>0.1699</v>
      </c>
      <c r="AX4" s="45">
        <f t="shared" si="9"/>
        <v>34.428261000000006</v>
      </c>
      <c r="AY4" s="40">
        <v>34.43</v>
      </c>
      <c r="AZ4" s="40">
        <v>59.99</v>
      </c>
      <c r="BA4" s="46">
        <v>0.42609999999999998</v>
      </c>
      <c r="BB4" s="46">
        <v>0.42609999999999998</v>
      </c>
      <c r="BC4" s="49">
        <v>2000</v>
      </c>
      <c r="BD4" s="45">
        <f t="shared" si="10"/>
        <v>57152.24</v>
      </c>
      <c r="BE4" s="45">
        <f t="shared" si="11"/>
        <v>68860</v>
      </c>
      <c r="BF4" s="50" t="s">
        <v>71</v>
      </c>
      <c r="BG4" s="50" t="s">
        <v>72</v>
      </c>
    </row>
    <row r="5" spans="1:59" s="31" customFormat="1" ht="120" customHeight="1">
      <c r="A5" s="32"/>
      <c r="B5" s="33">
        <v>4</v>
      </c>
      <c r="C5" s="32"/>
      <c r="D5" s="32"/>
      <c r="E5" s="32" t="s">
        <v>90</v>
      </c>
      <c r="F5" s="32"/>
      <c r="G5" s="32" t="s">
        <v>60</v>
      </c>
      <c r="H5" s="34" t="s">
        <v>91</v>
      </c>
      <c r="I5" s="34" t="s">
        <v>92</v>
      </c>
      <c r="J5" s="34" t="s">
        <v>75</v>
      </c>
      <c r="K5" s="34" t="s">
        <v>93</v>
      </c>
      <c r="L5" s="35" t="s">
        <v>94</v>
      </c>
      <c r="M5" s="34" t="s">
        <v>95</v>
      </c>
      <c r="N5" s="34" t="s">
        <v>96</v>
      </c>
      <c r="O5" s="32"/>
      <c r="P5" s="51" t="s">
        <v>102</v>
      </c>
      <c r="Q5" s="32"/>
      <c r="R5" s="32" t="s">
        <v>68</v>
      </c>
      <c r="S5" s="36">
        <v>114</v>
      </c>
      <c r="T5" s="37">
        <v>8.1</v>
      </c>
      <c r="U5" s="38">
        <f t="shared" si="5"/>
        <v>14.074074074074074</v>
      </c>
      <c r="V5" s="39">
        <v>14.07</v>
      </c>
      <c r="W5" s="40"/>
      <c r="X5" s="32" t="s">
        <v>69</v>
      </c>
      <c r="Y5" s="41">
        <v>62</v>
      </c>
      <c r="Z5" s="41">
        <v>55</v>
      </c>
      <c r="AA5" s="41">
        <v>48</v>
      </c>
      <c r="AB5" s="37"/>
      <c r="AC5" s="49">
        <v>2</v>
      </c>
      <c r="AD5" s="43">
        <f t="shared" si="6"/>
        <v>0.16367999999999999</v>
      </c>
      <c r="AE5" s="44">
        <f t="shared" si="7"/>
        <v>794.23264907135876</v>
      </c>
      <c r="AF5" s="32">
        <v>3300</v>
      </c>
      <c r="AG5" s="45">
        <v>4.16</v>
      </c>
      <c r="AH5" s="34" t="s">
        <v>80</v>
      </c>
      <c r="AI5" s="46">
        <v>0.42799999999999999</v>
      </c>
      <c r="AJ5" s="45">
        <f t="shared" si="12"/>
        <v>6.02196</v>
      </c>
      <c r="AK5" s="45">
        <f t="shared" si="0"/>
        <v>24.25196</v>
      </c>
      <c r="AL5" s="46"/>
      <c r="AM5" s="45">
        <f t="shared" si="1"/>
        <v>0</v>
      </c>
      <c r="AN5" s="46"/>
      <c r="AO5" s="45">
        <f t="shared" si="2"/>
        <v>0</v>
      </c>
      <c r="AP5" s="46"/>
      <c r="AQ5" s="45">
        <f t="shared" si="13"/>
        <v>0</v>
      </c>
      <c r="AR5" s="32"/>
      <c r="AS5" s="46"/>
      <c r="AT5" s="45">
        <f t="shared" si="3"/>
        <v>0</v>
      </c>
      <c r="AU5" s="45">
        <f t="shared" si="8"/>
        <v>0</v>
      </c>
      <c r="AV5" s="45">
        <f t="shared" si="4"/>
        <v>24.25196</v>
      </c>
      <c r="AW5" s="48">
        <v>0.13389999999999999</v>
      </c>
      <c r="AX5" s="45">
        <f t="shared" si="9"/>
        <v>28.000907999999999</v>
      </c>
      <c r="AY5" s="40">
        <v>28</v>
      </c>
      <c r="AZ5" s="40">
        <v>54.99</v>
      </c>
      <c r="BA5" s="48">
        <v>0.49080000000000001</v>
      </c>
      <c r="BB5" s="48">
        <v>0.49080000000000001</v>
      </c>
      <c r="BC5" s="49">
        <v>2000</v>
      </c>
      <c r="BD5" s="45">
        <f t="shared" si="10"/>
        <v>48503.92</v>
      </c>
      <c r="BE5" s="45">
        <f t="shared" si="11"/>
        <v>56000</v>
      </c>
      <c r="BF5" s="50" t="s">
        <v>97</v>
      </c>
      <c r="BG5" s="50" t="s">
        <v>98</v>
      </c>
    </row>
    <row r="6" spans="1:59" ht="15">
      <c r="A6"/>
      <c r="B6"/>
    </row>
    <row r="7" spans="1:59" ht="15">
      <c r="A7"/>
      <c r="B7"/>
    </row>
    <row r="8" spans="1:59" ht="15">
      <c r="A8"/>
      <c r="B8"/>
    </row>
    <row r="9" spans="1:59" ht="15">
      <c r="A9"/>
      <c r="B9"/>
    </row>
    <row r="10" spans="1:59" ht="15">
      <c r="A10"/>
      <c r="B10"/>
    </row>
    <row r="11" spans="1:59" ht="15">
      <c r="A11"/>
      <c r="B11"/>
    </row>
    <row r="12" spans="1:59" ht="15">
      <c r="A12"/>
      <c r="B12"/>
    </row>
    <row r="13" spans="1:59" ht="15">
      <c r="A13"/>
      <c r="B13"/>
    </row>
    <row r="14" spans="1:59" ht="15">
      <c r="A14"/>
      <c r="B14"/>
    </row>
    <row r="15" spans="1:59" ht="15">
      <c r="A15"/>
      <c r="B15"/>
    </row>
    <row r="16" spans="1:59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  <row r="25" spans="1:2" ht="15">
      <c r="A25"/>
      <c r="B25"/>
    </row>
  </sheetData>
  <protectedRanges>
    <protectedRange sqref="M2:O2 AQ2:AW2 B2:K5 M3:O5 BC2:BC5 AZ5 AZ2:BB4 Q2:AO2 Q3:AW5" name="Range1"/>
    <protectedRange sqref="AX2:AX5" name="Range1_1"/>
    <protectedRange sqref="BA5:BB5" name="Range1_2"/>
    <protectedRange sqref="L2:L5" name="Range1_3"/>
  </protectedRange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2025-09-01T00:35:00Z</dcterms:created>
  <dcterms:modified xsi:type="dcterms:W3CDTF">2025-09-01T03:58:56Z</dcterms:modified>
</cp:coreProperties>
</file>