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F0930B3F-70E2-42D9-A5B6-F3241D05E8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5" l="1"/>
  <c r="AV2" i="5" s="1"/>
  <c r="AF3" i="5"/>
  <c r="AF2" i="5"/>
  <c r="AW3" i="5"/>
  <c r="AV3" i="5" s="1"/>
  <c r="AR3" i="5" s="1"/>
  <c r="AG3" i="5"/>
  <c r="AA3" i="5"/>
  <c r="AB3" i="5" s="1"/>
  <c r="AD3" i="5" s="1"/>
  <c r="AG2" i="5"/>
  <c r="AB2" i="5"/>
  <c r="AD2" i="5" s="1"/>
  <c r="AA2" i="5"/>
  <c r="AH3" i="5" l="1"/>
  <c r="AH2" i="5"/>
  <c r="AN3" i="5"/>
  <c r="AO3" i="5"/>
  <c r="AL3" i="5"/>
  <c r="AJ3" i="5"/>
  <c r="AS3" i="5" l="1"/>
  <c r="AT3" i="5" s="1"/>
  <c r="AU3" i="5" s="1"/>
  <c r="AN2" i="5"/>
  <c r="AL2" i="5"/>
  <c r="AJ2" i="5"/>
  <c r="AR2" i="5"/>
  <c r="AO2" i="5"/>
  <c r="AS2" i="5" l="1"/>
  <c r="AT2" i="5" s="1"/>
  <c r="AU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6FE7076F-4678-4D48-9F48-55A8D604C870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F50755C5-4DC6-4769-A8AF-78F4E6D232D2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BD40F0EC-4BDB-4E2D-9CC2-7AB42E585484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C36C645A-20E1-4E35-84FE-A75E6701440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7DE17E69-AA7C-4C39-B3AD-AD9A20943C1C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2D0722DE-EC4B-41BF-9410-1D898A9CF62B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06AA8419-5C37-4747-932A-3EBF094E2395}">
      <text>
        <r>
          <rPr>
            <sz val="11"/>
            <rFont val="Calibri"/>
            <family val="2"/>
          </rPr>
          <t>[JLA FOB CA/GA Price Quote (Formula)]*[DA %]</t>
        </r>
      </text>
    </comment>
    <comment ref="AL1" authorId="0" shapeId="0" xr:uid="{D3978AC0-A56F-4E7E-9A0E-E0E78D971F3F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N1" authorId="0" shapeId="0" xr:uid="{CB22DAFE-FA8E-4B5C-A57B-B960C7783512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 xr:uid="{1AB3C633-FFFD-4FBE-BCFD-83E6B8897FA7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 xr:uid="{F0EE0AFA-46EA-46F0-8636-6883EA21017E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S1" authorId="0" shapeId="0" xr:uid="{CC63E1D7-EAD6-4469-B43B-E7E451AA1634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T1" authorId="0" shapeId="0" xr:uid="{C46301E4-6B44-44A2-B981-6A6B343103FD}">
      <text>
        <r>
          <rPr>
            <sz val="11"/>
            <rFont val="Calibri"/>
            <family val="2"/>
          </rPr>
          <t>[LDP Cost $]+[Total Load $]</t>
        </r>
      </text>
    </comment>
    <comment ref="AU1" authorId="0" shapeId="0" xr:uid="{074447E3-7343-439E-8791-A27571B81D85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V1" authorId="0" shapeId="0" xr:uid="{4C1848D5-6363-4004-A5EA-86D0EE585922}">
      <text>
        <r>
          <rPr>
            <sz val="11"/>
            <rFont val="Calibri"/>
            <family val="2"/>
          </rPr>
          <t>[DSV Cost]/1.05</t>
        </r>
      </text>
    </comment>
    <comment ref="AW1" authorId="0" shapeId="0" xr:uid="{F31C7090-F9CF-4DBF-A1A8-55EA4A6A4548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<sst xmlns="http://schemas.openxmlformats.org/spreadsheetml/2006/main" count="76" uniqueCount="65">
  <si>
    <t>Brand</t>
  </si>
  <si>
    <t>Package Type</t>
  </si>
  <si>
    <t>Licensor</t>
  </si>
  <si>
    <t>Partially Compressed</t>
  </si>
  <si>
    <t>Woolrich 5%</t>
  </si>
  <si>
    <t>Woolrich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</si>
  <si>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</si>
  <si>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</si>
  <si>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</si>
  <si>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</si>
  <si>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</si>
  <si>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</si>
  <si>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</si>
  <si>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</si>
  <si>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</si>
  <si>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</si>
  <si>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</si>
  <si>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</si>
  <si>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</si>
  <si>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</si>
  <si>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</si>
  <si>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</si>
  <si>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</si>
  <si>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</si>
  <si>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</si>
  <si>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</si>
  <si>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</si>
  <si>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</si>
  <si>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</si>
  <si>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</si>
  <si>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</si>
  <si>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</si>
  <si>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</si>
  <si>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</si>
  <si>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</si>
  <si>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</si>
  <si>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</si>
  <si>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</si>
  <si>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</si>
  <si>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</si>
  <si>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</si>
  <si>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</si>
  <si>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</si>
  <si>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</si>
  <si>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</si>
  <si>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</si>
  <si>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</si>
  <si>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</si>
  <si>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</si>
  <si>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</si>
  <si>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</si>
  <si>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</si>
  <si>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Product Category</t>
  </si>
  <si>
    <t>Piece</t>
  </si>
  <si>
    <t>Description-Short</t>
  </si>
  <si>
    <t>Unit of Measure</t>
  </si>
  <si>
    <t>COMFORTER (SET)</t>
  </si>
  <si>
    <t>Queen: 90x94"/20x26+2"(2)/18x18”/12x18”</t>
    <phoneticPr fontId="8" type="noConversion"/>
  </si>
  <si>
    <t>King: 
 106x94"/20x36+2"(2)/18x18”/12x18”</t>
    <phoneticPr fontId="6" type="noConversion"/>
  </si>
  <si>
    <t>Taupe</t>
    <phoneticPr fontId="6" type="noConversion"/>
  </si>
  <si>
    <t>Sutherland</t>
  </si>
  <si>
    <t>Pieced Micro Suede Embroidered Comforter 5pcs Set</t>
  </si>
  <si>
    <t xml:space="preserve">Comforter 5PCS set </t>
  </si>
  <si>
    <t xml:space="preserve">Face : 100% polyester micro suede with emb on face,
Back: 100% polyester micro fiber solid,
Filling: 270 GSM polyester
Pillow:  100% polyester micro suede cover with embroidery on face, hidden zipper, 
Pillow filler:  Non woven polyester filling
</t>
  </si>
  <si>
    <t>loyalty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</si>
</sst>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</cellStyleXfs>
  <cellXfs count="47">
    <xf numFmtId="0" fontId="0" fillId="0" borderId="0" xfId="0"/>
    <xf numFmtId="0" fontId="2" fillId="0" borderId="0" xfId="4" applyAlignment="1">
      <alignment horizontal="center" wrapText="1"/>
    </xf>
    <xf numFmtId="0" fontId="2" fillId="0" borderId="0" xfId="4" applyAlignment="1">
      <alignment wrapText="1"/>
    </xf>
    <xf numFmtId="178" fontId="2" fillId="0" borderId="0" xfId="4" applyNumberFormat="1" applyAlignment="1">
      <alignment wrapText="1"/>
    </xf>
    <xf numFmtId="2" fontId="2" fillId="0" borderId="0" xfId="4" applyNumberFormat="1" applyAlignment="1">
      <alignment wrapText="1"/>
    </xf>
    <xf numFmtId="177" fontId="2" fillId="0" borderId="0" xfId="4" applyNumberFormat="1" applyAlignment="1">
      <alignment wrapText="1"/>
    </xf>
    <xf numFmtId="1" fontId="2" fillId="0" borderId="0" xfId="4" applyNumberFormat="1" applyAlignment="1">
      <alignment wrapText="1"/>
    </xf>
    <xf numFmtId="10" fontId="2" fillId="0" borderId="0" xfId="4" applyNumberFormat="1" applyAlignment="1">
      <alignment wrapText="1"/>
    </xf>
    <xf numFmtId="0" fontId="1" fillId="0" borderId="1" xfId="4" applyFont="1" applyBorder="1" applyAlignment="1">
      <alignment horizontal="center" wrapText="1"/>
    </xf>
    <xf numFmtId="0" fontId="1" fillId="5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178" fontId="1" fillId="4" borderId="1" xfId="4" applyNumberFormat="1" applyFont="1" applyFill="1" applyBorder="1" applyAlignment="1">
      <alignment horizontal="center" wrapText="1"/>
    </xf>
    <xf numFmtId="2" fontId="1" fillId="4" borderId="1" xfId="4" applyNumberFormat="1" applyFont="1" applyFill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77" fontId="1" fillId="6" borderId="2" xfId="4" applyNumberFormat="1" applyFont="1" applyFill="1" applyBorder="1" applyAlignment="1">
      <alignment horizontal="center" wrapText="1"/>
    </xf>
    <xf numFmtId="177" fontId="1" fillId="4" borderId="1" xfId="4" applyNumberFormat="1" applyFont="1" applyFill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2" fontId="1" fillId="0" borderId="1" xfId="4" applyNumberFormat="1" applyFont="1" applyBorder="1" applyAlignment="1">
      <alignment horizontal="center" wrapText="1"/>
    </xf>
    <xf numFmtId="1" fontId="1" fillId="0" borderId="1" xfId="4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4" applyNumberFormat="1" applyFont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77" fontId="1" fillId="3" borderId="1" xfId="4" applyNumberFormat="1" applyFont="1" applyFill="1" applyBorder="1" applyAlignment="1">
      <alignment horizontal="center" wrapText="1"/>
    </xf>
    <xf numFmtId="10" fontId="1" fillId="3" borderId="1" xfId="4" applyNumberFormat="1" applyFont="1" applyFill="1" applyBorder="1" applyAlignment="1">
      <alignment horizontal="center" wrapText="1"/>
    </xf>
    <xf numFmtId="0" fontId="2" fillId="0" borderId="1" xfId="4" applyBorder="1" applyAlignment="1">
      <alignment horizontal="center" wrapText="1"/>
    </xf>
    <xf numFmtId="0" fontId="2" fillId="0" borderId="1" xfId="4" applyBorder="1" applyAlignment="1">
      <alignment wrapText="1"/>
    </xf>
    <xf numFmtId="178" fontId="2" fillId="0" borderId="1" xfId="4" applyNumberFormat="1" applyBorder="1" applyAlignment="1">
      <alignment wrapText="1"/>
    </xf>
    <xf numFmtId="2" fontId="2" fillId="0" borderId="1" xfId="4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2" fillId="0" borderId="2" xfId="4" applyNumberFormat="1" applyBorder="1" applyAlignment="1">
      <alignment wrapText="1"/>
    </xf>
    <xf numFmtId="177" fontId="2" fillId="0" borderId="1" xfId="4" applyNumberFormat="1" applyBorder="1" applyAlignment="1">
      <alignment wrapText="1"/>
    </xf>
    <xf numFmtId="1" fontId="2" fillId="0" borderId="1" xfId="4" applyNumberFormat="1" applyBorder="1" applyAlignment="1">
      <alignment wrapText="1"/>
    </xf>
    <xf numFmtId="1" fontId="2" fillId="2" borderId="1" xfId="4" applyNumberFormat="1" applyFill="1" applyBorder="1" applyAlignment="1">
      <alignment wrapText="1"/>
    </xf>
    <xf numFmtId="177" fontId="2" fillId="2" borderId="1" xfId="4" applyNumberFormat="1" applyFill="1" applyBorder="1" applyAlignment="1">
      <alignment wrapText="1"/>
    </xf>
    <xf numFmtId="10" fontId="2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7" borderId="1" xfId="4" applyFont="1" applyFill="1" applyBorder="1" applyAlignment="1">
      <alignment horizontal="center" wrapText="1"/>
    </xf>
    <xf numFmtId="0" fontId="4" fillId="7" borderId="1" xfId="4" applyFont="1" applyFill="1" applyBorder="1" applyAlignment="1">
      <alignment horizontal="center" wrapText="1"/>
    </xf>
    <xf numFmtId="179" fontId="2" fillId="0" borderId="0" xfId="4" applyNumberFormat="1" applyAlignment="1">
      <alignment wrapText="1"/>
    </xf>
    <xf numFmtId="179" fontId="1" fillId="0" borderId="1" xfId="4" applyNumberFormat="1" applyFont="1" applyBorder="1" applyAlignment="1">
      <alignment horizontal="center" wrapText="1"/>
    </xf>
    <xf numFmtId="179" fontId="2" fillId="0" borderId="1" xfId="4" applyNumberFormat="1" applyBorder="1" applyAlignment="1">
      <alignment wrapText="1"/>
    </xf>
    <xf numFmtId="180" fontId="2" fillId="0" borderId="0" xfId="4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2" fillId="2" borderId="1" xfId="4" applyNumberFormat="1" applyFill="1" applyBorder="1" applyAlignment="1">
      <alignment wrapText="1"/>
    </xf>
    <xf numFmtId="0" fontId="3" fillId="0" borderId="1" xfId="7" applyFont="1" applyBorder="1" applyAlignment="1">
      <alignment wrapText="1"/>
    </xf>
  </cellXfs>
  <cellStyles count="8">
    <cellStyle name="Currency 2" xfId="5" xr:uid="{DC263A4A-338A-4FE3-BBBC-9D62F3150D45}"/>
    <cellStyle name="Normal 2" xfId="4" xr:uid="{709F6B31-B83F-4941-896D-AE262DA50D11}"/>
    <cellStyle name="Normal 2 18 2" xfId="1" xr:uid="{1BA08453-9F65-454B-A4A0-7177E70831F2}"/>
    <cellStyle name="Percent 2" xfId="6" xr:uid="{D7254C26-606E-428B-8BF2-CF2659D6F20A}"/>
    <cellStyle name="Style 1" xfId="3" xr:uid="{F4609D05-B161-47A5-8040-F8D4BA086F06}"/>
    <cellStyle name="常规" xfId="0" builtinId="0"/>
    <cellStyle name="样式 1" xfId="7" xr:uid="{87332174-B422-4EE2-AF2E-A6DA5EABEEC6}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Types" Target="richData/rdRichValueTypes.xml"/><Relationship Id="rId3" Type="http://schemas.openxmlformats.org/officeDocument/2006/relationships/styles" Target="styles.xml"/><Relationship Id="rId7" Type="http://schemas.microsoft.com/office/2017/06/relationships/rdRichValueStructure" Target="richData/rdrichvaluestructur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06/relationships/rdRichValue" Target="richData/rdrichvalue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449EC-0B4B-4896-80F2-E3F7ACD05777}">
  <dimension ref="A1:AZ3"/>
  <sheetViews>
    <sheetView tabSelected="1" zoomScale="70" zoomScaleNormal="70" workbookViewId="0">
      <selection activeCell="A4" sqref="A4"/>
    </sheetView>
  </sheetViews>
  <sheetFormatPr defaultColWidth="9.140625" defaultRowHeight="15" x14ac:dyDescent="0.25"/>
  <cols>
    <col min="1" max="1" width="10.140625" style="1" customWidth="1"/>
    <col min="2" max="2" width="12.85546875" style="2" customWidth="1"/>
    <col min="3" max="3" width="8.42578125" style="2" customWidth="1"/>
    <col min="4" max="4" width="7.85546875" style="2" customWidth="1"/>
    <col min="5" max="5" width="10.85546875" style="2" customWidth="1"/>
    <col min="6" max="6" width="15.85546875" style="2" customWidth="1"/>
    <col min="7" max="7" width="12.140625" style="2" customWidth="1"/>
    <col min="8" max="9" width="11.140625" style="2" customWidth="1"/>
    <col min="10" max="10" width="26.28515625" style="2" customWidth="1"/>
    <col min="11" max="11" width="13.140625" style="2" customWidth="1"/>
    <col min="12" max="12" width="9" style="2" customWidth="1"/>
    <col min="13" max="13" width="6.85546875" style="2" customWidth="1"/>
    <col min="14" max="15" width="8.85546875" style="2" customWidth="1"/>
    <col min="16" max="16" width="11.140625" style="3" customWidth="1"/>
    <col min="17" max="17" width="9.85546875" style="4" customWidth="1"/>
    <col min="18" max="18" width="12" style="5" customWidth="1"/>
    <col min="19" max="19" width="11.140625" style="5" customWidth="1"/>
    <col min="20" max="20" width="8.140625" style="5" customWidth="1"/>
    <col min="21" max="21" width="9.42578125" style="2" customWidth="1"/>
    <col min="22" max="22" width="11" style="40" customWidth="1"/>
    <col min="23" max="23" width="13.140625" style="40" customWidth="1"/>
    <col min="24" max="24" width="11.140625" style="40" customWidth="1"/>
    <col min="25" max="25" width="12.85546875" style="4" customWidth="1"/>
    <col min="26" max="26" width="9.42578125" style="6" customWidth="1"/>
    <col min="27" max="27" width="13" style="43" customWidth="1"/>
    <col min="28" max="28" width="14.140625" style="6" customWidth="1"/>
    <col min="29" max="29" width="13.85546875" style="2" customWidth="1"/>
    <col min="30" max="30" width="13.85546875" style="5" customWidth="1"/>
    <col min="31" max="31" width="7.85546875" style="2" customWidth="1"/>
    <col min="32" max="32" width="8.42578125" style="7" customWidth="1"/>
    <col min="33" max="33" width="12.42578125" style="5" customWidth="1"/>
    <col min="34" max="34" width="8.85546875" style="5" customWidth="1"/>
    <col min="35" max="35" width="7.85546875" style="7" customWidth="1"/>
    <col min="36" max="36" width="5.85546875" style="5" customWidth="1"/>
    <col min="37" max="37" width="12.5703125" style="7" customWidth="1"/>
    <col min="38" max="38" width="12" style="5" customWidth="1"/>
    <col min="39" max="39" width="11.5703125" style="7" customWidth="1"/>
    <col min="40" max="41" width="10.85546875" style="5" customWidth="1"/>
    <col min="42" max="42" width="9.5703125" style="2" customWidth="1"/>
    <col min="43" max="43" width="9.5703125" style="7" customWidth="1"/>
    <col min="44" max="44" width="10" style="5" customWidth="1"/>
    <col min="45" max="45" width="9.5703125" style="5" customWidth="1"/>
    <col min="46" max="46" width="11.85546875" style="5" customWidth="1"/>
    <col min="47" max="47" width="11.140625" style="7" customWidth="1"/>
    <col min="48" max="48" width="11.42578125" style="5" customWidth="1"/>
    <col min="49" max="49" width="11.5703125" style="5" customWidth="1"/>
    <col min="50" max="50" width="12.85546875" style="5" customWidth="1"/>
    <col min="51" max="51" width="12.140625" style="7" customWidth="1"/>
    <col min="52" max="52" width="12.140625" style="6" customWidth="1"/>
    <col min="53" max="53" width="20" style="2" customWidth="1"/>
    <col min="54" max="54" width="9.140625" style="2" customWidth="1"/>
    <col min="55" max="16384" width="9.140625" style="2"/>
  </cols>
  <sheetData>
    <row r="1" spans="1:52" ht="63.6" customHeight="1" x14ac:dyDescent="0.25">
      <c r="A1" s="8" t="s">
        <v>6</v>
      </c>
      <c r="B1" s="8" t="s">
        <v>7</v>
      </c>
      <c r="C1" s="38" t="s">
        <v>8</v>
      </c>
      <c r="D1" s="39" t="s">
        <v>0</v>
      </c>
      <c r="E1" s="39" t="s">
        <v>2</v>
      </c>
      <c r="F1" s="10" t="s">
        <v>52</v>
      </c>
      <c r="G1" s="38" t="s">
        <v>9</v>
      </c>
      <c r="H1" s="9" t="s">
        <v>10</v>
      </c>
      <c r="I1" s="9" t="s">
        <v>54</v>
      </c>
      <c r="J1" s="9" t="s">
        <v>11</v>
      </c>
      <c r="K1" s="9" t="s">
        <v>12</v>
      </c>
      <c r="L1" s="9" t="s">
        <v>13</v>
      </c>
      <c r="M1" s="38" t="s">
        <v>14</v>
      </c>
      <c r="N1" s="38" t="s">
        <v>15</v>
      </c>
      <c r="O1" s="9" t="s">
        <v>55</v>
      </c>
      <c r="P1" s="11" t="s">
        <v>16</v>
      </c>
      <c r="Q1" s="12" t="s">
        <v>17</v>
      </c>
      <c r="R1" s="13" t="s">
        <v>18</v>
      </c>
      <c r="S1" s="14" t="s">
        <v>19</v>
      </c>
      <c r="T1" s="15" t="s">
        <v>20</v>
      </c>
      <c r="U1" s="16" t="s">
        <v>1</v>
      </c>
      <c r="V1" s="41" t="s">
        <v>21</v>
      </c>
      <c r="W1" s="41" t="s">
        <v>22</v>
      </c>
      <c r="X1" s="41" t="s">
        <v>23</v>
      </c>
      <c r="Y1" s="17" t="s">
        <v>24</v>
      </c>
      <c r="Z1" s="18" t="s">
        <v>25</v>
      </c>
      <c r="AA1" s="44" t="s">
        <v>26</v>
      </c>
      <c r="AB1" s="19" t="s">
        <v>27</v>
      </c>
      <c r="AC1" s="8" t="s">
        <v>28</v>
      </c>
      <c r="AD1" s="20" t="s">
        <v>29</v>
      </c>
      <c r="AE1" s="8" t="s">
        <v>30</v>
      </c>
      <c r="AF1" s="21" t="s">
        <v>31</v>
      </c>
      <c r="AG1" s="20" t="s">
        <v>32</v>
      </c>
      <c r="AH1" s="20" t="s">
        <v>33</v>
      </c>
      <c r="AI1" s="21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0" t="s">
        <v>40</v>
      </c>
      <c r="AP1" s="16" t="s">
        <v>41</v>
      </c>
      <c r="AQ1" s="21" t="s">
        <v>42</v>
      </c>
      <c r="AR1" s="20" t="s">
        <v>43</v>
      </c>
      <c r="AS1" s="20" t="s">
        <v>44</v>
      </c>
      <c r="AT1" s="22" t="s">
        <v>45</v>
      </c>
      <c r="AU1" s="23" t="s">
        <v>46</v>
      </c>
      <c r="AV1" s="22" t="s">
        <v>47</v>
      </c>
      <c r="AW1" s="22" t="s">
        <v>48</v>
      </c>
      <c r="AX1" s="24" t="s">
        <v>49</v>
      </c>
      <c r="AY1" s="25" t="s">
        <v>50</v>
      </c>
      <c r="AZ1" s="18" t="s">
        <v>51</v>
      </c>
    </row>
    <row r="2" spans="1:52" ht="165" customHeight="1" x14ac:dyDescent="0.25">
      <c r="A2" s="26">
        <v>1</v>
      </c>
      <c r="B2" s="27" t="e" vm="1">
        <v>#VALUE!</v>
      </c>
      <c r="C2" s="27"/>
      <c r="D2" s="27" t="s">
        <v>5</v>
      </c>
      <c r="E2" s="27" t="s">
        <v>4</v>
      </c>
      <c r="F2" s="27" t="s">
        <v>56</v>
      </c>
      <c r="G2" s="27" t="s">
        <v>60</v>
      </c>
      <c r="H2" s="27" t="s">
        <v>61</v>
      </c>
      <c r="I2" s="27" t="s">
        <v>62</v>
      </c>
      <c r="J2" s="27" t="s">
        <v>63</v>
      </c>
      <c r="K2" s="46" t="s">
        <v>57</v>
      </c>
      <c r="L2" s="27" t="s">
        <v>59</v>
      </c>
      <c r="M2" s="27"/>
      <c r="N2" s="27"/>
      <c r="O2" s="27" t="s">
        <v>53</v>
      </c>
      <c r="P2" s="28">
        <v>166</v>
      </c>
      <c r="Q2" s="29">
        <v>8.1</v>
      </c>
      <c r="R2" s="30">
        <v>20.49</v>
      </c>
      <c r="S2" s="31">
        <v>20.49</v>
      </c>
      <c r="T2" s="32"/>
      <c r="U2" s="27" t="s">
        <v>3</v>
      </c>
      <c r="V2" s="42">
        <v>58</v>
      </c>
      <c r="W2" s="42">
        <v>54</v>
      </c>
      <c r="X2" s="42">
        <v>29</v>
      </c>
      <c r="Y2" s="29"/>
      <c r="Z2" s="33">
        <v>1</v>
      </c>
      <c r="AA2" s="45">
        <f t="shared" ref="AA2:AA3" si="0">IF(V2="","",V2*W2*X2/1000000)</f>
        <v>9.0999999999999998E-2</v>
      </c>
      <c r="AB2" s="34">
        <f t="shared" ref="AB2:AB3" si="1">IF(Z2="","",65/AA2*Z2)</f>
        <v>714</v>
      </c>
      <c r="AC2" s="27">
        <v>3800</v>
      </c>
      <c r="AD2" s="35">
        <f t="shared" ref="AD2:AD3" si="2">IF(ISERROR(AC2/AB2),"",AC2/AB2)</f>
        <v>5.32</v>
      </c>
      <c r="AE2" s="27"/>
      <c r="AF2" s="36">
        <f>12.8%+10%+20%</f>
        <v>0.42799999999999999</v>
      </c>
      <c r="AG2" s="35">
        <f t="shared" ref="AG2:AG3" si="3">IF(ISERROR(S2*AF2),"",S2*AF2)</f>
        <v>8.77</v>
      </c>
      <c r="AH2" s="35">
        <f t="shared" ref="AH2:AH3" si="4">IF(ISERROR(S2+AD2+AG2),"",S2+AD2+AG2)</f>
        <v>34.58</v>
      </c>
      <c r="AI2" s="36">
        <v>0.06</v>
      </c>
      <c r="AJ2" s="35">
        <f t="shared" ref="AJ2:AJ3" si="5">IF(ISERROR(AV2*AI2),"",AV2*AI2)</f>
        <v>4.3899999999999997</v>
      </c>
      <c r="AK2" s="36">
        <v>0.1</v>
      </c>
      <c r="AL2" s="35">
        <f t="shared" ref="AL2:AL3" si="6">IF(ISERROR(AV2*AK2),"",AV2*AK2)</f>
        <v>7.31</v>
      </c>
      <c r="AM2" s="36">
        <v>0.1</v>
      </c>
      <c r="AN2" s="35">
        <f t="shared" ref="AN2:AN3" si="7">IF(ISERROR(AV2*AM2),"",AV2*AM2)</f>
        <v>7.31</v>
      </c>
      <c r="AO2" s="35">
        <f t="shared" ref="AO2:AO3" si="8">IF((AW2-AV2)&lt;2.5,2.5-(AW2-AV2),0)</f>
        <v>0</v>
      </c>
      <c r="AP2" s="27" t="s">
        <v>64</v>
      </c>
      <c r="AQ2" s="36">
        <v>7.0000000000000007E-2</v>
      </c>
      <c r="AR2" s="35">
        <f t="shared" ref="AR2:AR3" si="9">IF(ISERROR(AV2*AQ2),"",AV2*AQ2)</f>
        <v>5.12</v>
      </c>
      <c r="AS2" s="35">
        <f>IF(ISERROR(AJ2+AL2+AN2+AO2+AR2),"",AJ2+AL2+AN2+AO2+AR2)</f>
        <v>24.13</v>
      </c>
      <c r="AT2" s="35">
        <f>IF(ISERROR(AH2+AS2),"",AH2+AS2)</f>
        <v>58.71</v>
      </c>
      <c r="AU2" s="37">
        <f t="shared" ref="AU2:AU3" si="10">IF(ISERROR((AV2-AT2)/AV2),"",(AV2-AT2)/AV2)</f>
        <v>0.1973</v>
      </c>
      <c r="AV2" s="35">
        <f>IF(AW2="","",AW2/1.05)</f>
        <v>73.14</v>
      </c>
      <c r="AW2" s="35">
        <f>IF(ISERROR(AX2*(1-AY2)),"",AX2*(1-AY2))</f>
        <v>76.8</v>
      </c>
      <c r="AX2" s="32">
        <v>159.99</v>
      </c>
      <c r="AY2" s="36">
        <v>0.52</v>
      </c>
      <c r="AZ2" s="33"/>
    </row>
    <row r="3" spans="1:52" ht="180" x14ac:dyDescent="0.25">
      <c r="A3" s="26">
        <v>2</v>
      </c>
      <c r="B3" s="27"/>
      <c r="C3" s="27"/>
      <c r="D3" s="27" t="s">
        <v>5</v>
      </c>
      <c r="E3" s="27" t="s">
        <v>4</v>
      </c>
      <c r="F3" s="27" t="s">
        <v>56</v>
      </c>
      <c r="G3" s="27" t="s">
        <v>60</v>
      </c>
      <c r="H3" s="27" t="s">
        <v>61</v>
      </c>
      <c r="I3" s="27" t="s">
        <v>62</v>
      </c>
      <c r="J3" s="27" t="s">
        <v>63</v>
      </c>
      <c r="K3" s="46" t="s">
        <v>58</v>
      </c>
      <c r="L3" s="27" t="s">
        <v>59</v>
      </c>
      <c r="M3" s="27"/>
      <c r="N3" s="27"/>
      <c r="O3" s="27" t="s">
        <v>53</v>
      </c>
      <c r="P3" s="28">
        <v>184</v>
      </c>
      <c r="Q3" s="29">
        <v>8.1</v>
      </c>
      <c r="R3" s="30">
        <v>22.72</v>
      </c>
      <c r="S3" s="31">
        <v>22.72</v>
      </c>
      <c r="T3" s="32"/>
      <c r="U3" s="27" t="s">
        <v>3</v>
      </c>
      <c r="V3" s="42">
        <v>58</v>
      </c>
      <c r="W3" s="42">
        <v>54</v>
      </c>
      <c r="X3" s="42">
        <v>32</v>
      </c>
      <c r="Y3" s="29"/>
      <c r="Z3" s="33">
        <v>1</v>
      </c>
      <c r="AA3" s="45">
        <f t="shared" si="0"/>
        <v>0.1</v>
      </c>
      <c r="AB3" s="34">
        <f t="shared" si="1"/>
        <v>650</v>
      </c>
      <c r="AC3" s="27">
        <v>3800</v>
      </c>
      <c r="AD3" s="35">
        <f t="shared" si="2"/>
        <v>5.85</v>
      </c>
      <c r="AE3" s="27"/>
      <c r="AF3" s="36">
        <f>12.8%+10%+20%</f>
        <v>0.42799999999999999</v>
      </c>
      <c r="AG3" s="35">
        <f t="shared" si="3"/>
        <v>9.7200000000000006</v>
      </c>
      <c r="AH3" s="35">
        <f t="shared" si="4"/>
        <v>38.29</v>
      </c>
      <c r="AI3" s="36">
        <v>0.06</v>
      </c>
      <c r="AJ3" s="35">
        <f t="shared" si="5"/>
        <v>4.9400000000000004</v>
      </c>
      <c r="AK3" s="36">
        <v>0.1</v>
      </c>
      <c r="AL3" s="35">
        <f t="shared" si="6"/>
        <v>8.23</v>
      </c>
      <c r="AM3" s="36">
        <v>0.1</v>
      </c>
      <c r="AN3" s="35">
        <f t="shared" si="7"/>
        <v>8.23</v>
      </c>
      <c r="AO3" s="35">
        <f t="shared" si="8"/>
        <v>0</v>
      </c>
      <c r="AP3" s="27" t="s">
        <v>64</v>
      </c>
      <c r="AQ3" s="36">
        <v>7.0000000000000007E-2</v>
      </c>
      <c r="AR3" s="35">
        <f t="shared" si="9"/>
        <v>5.76</v>
      </c>
      <c r="AS3" s="35">
        <f t="shared" ref="AS3" si="11">IF(ISERROR(AJ3+AL3+AN3+AO3+AR3),"",AJ3+AL3+AN3+AO3+AR3)</f>
        <v>27.16</v>
      </c>
      <c r="AT3" s="35">
        <f t="shared" ref="AT3" si="12">IF(ISERROR(AH3+AS3),"",AH3+AS3)</f>
        <v>65.45</v>
      </c>
      <c r="AU3" s="37">
        <f t="shared" si="10"/>
        <v>0.2046</v>
      </c>
      <c r="AV3" s="35">
        <f t="shared" ref="AV3" si="13">IF(AW3="","",AW3/1.05)</f>
        <v>82.29</v>
      </c>
      <c r="AW3" s="35">
        <f t="shared" ref="AW3" si="14">IF(ISERROR(AX3*(1-AY3)),"",AX3*(1-AY3))</f>
        <v>86.4</v>
      </c>
      <c r="AX3" s="32">
        <v>179.99</v>
      </c>
      <c r="AY3" s="36">
        <v>0.52</v>
      </c>
      <c r="AZ3" s="33"/>
    </row>
  </sheetData>
  <sheetProtection insertRows="0" deleteRows="0" sort="0"/>
  <protectedRanges>
    <protectedRange sqref="A2:AZ249" name="Range1"/>
  </protectedRanges>
  <phoneticPr fontId="6" type="noConversion"/>
  <dataValidations count="1">
    <dataValidation type="list" allowBlank="1" showInputMessage="1" showErrorMessage="1" sqref="D2:F3 O2:O3 U2:U3" xr:uid="{BCA8E636-1396-4A47-9D78-492F297CA2CF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2025-08-04T06:29:04Z</dcterms:modified>
</cp:coreProperties>
</file>