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3" i="1" l="1"/>
  <c r="BA3" i="1"/>
  <c r="AU3" i="1"/>
  <c r="AR3" i="1"/>
  <c r="AP3" i="1"/>
  <c r="AN3" i="1"/>
  <c r="AL3" i="1"/>
  <c r="AI3" i="1"/>
  <c r="AB3" i="1"/>
  <c r="AD3" i="1" s="1"/>
  <c r="AF3" i="1" s="1"/>
  <c r="BD2" i="1"/>
  <c r="BA2" i="1"/>
  <c r="AU2" i="1"/>
  <c r="AR2" i="1"/>
  <c r="AP2" i="1"/>
  <c r="AN2" i="1"/>
  <c r="AL2" i="1"/>
  <c r="AV2" i="1" s="1"/>
  <c r="AI2" i="1"/>
  <c r="AB2" i="1"/>
  <c r="AD2" i="1" s="1"/>
  <c r="AF2" i="1" s="1"/>
  <c r="AJ2" i="1" s="1"/>
  <c r="AV3" i="1" l="1"/>
  <c r="AJ3" i="1"/>
  <c r="AW2" i="1"/>
  <c r="AW3" i="1"/>
  <c r="BC2" i="1" l="1"/>
  <c r="AX2" i="1"/>
  <c r="BC3" i="1"/>
  <c r="AX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Price]*[Licensor Royalty %]</t>
        </r>
      </text>
    </comment>
    <comment ref="AN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P1" authorId="0" shapeId="0">
      <text>
        <r>
          <rPr>
            <sz val="11"/>
            <rFont val="Calibri"/>
            <family val="2"/>
          </rPr>
          <t>[JLA FOB Price]*[DA %]</t>
        </r>
      </text>
    </comment>
    <comment ref="AR1" authorId="0" shapeId="0">
      <text>
        <r>
          <rPr>
            <sz val="11"/>
            <rFont val="Calibri"/>
            <family val="2"/>
          </rPr>
          <t>[JLA FOB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[JLA FOB Price]*[Load 2 %]</t>
        </r>
      </text>
    </comment>
    <comment ref="AV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<sst xmlns="http://schemas.openxmlformats.org/spreadsheetml/2006/main" count="88" uniqueCount="75">
  <si>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</si>
  <si>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</si>
  <si>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</si>
  <si>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</si>
  <si>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</si>
  <si>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</si>
  <si>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</si>
  <si>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</si>
  <si>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</si>
  <si>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</si>
  <si>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</si>
  <si>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</si>
  <si>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</si>
  <si>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</si>
  <si>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</si>
  <si>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</si>
  <si>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</si>
  <si>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</si>
  <si>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</si>
  <si>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</si>
  <si>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</si>
  <si>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</si>
  <si>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</si>
  <si>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</si>
  <si>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</si>
  <si>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</si>
  <si>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</si>
  <si>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</si>
  <si>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</si>
  <si>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</si>
  <si>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</si>
  <si>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</si>
  <si>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</si>
  <si>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</si>
  <si>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</si>
  <si>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</si>
  <si>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Licensor Royalty %</t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</si>
  <si>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</si>
  <si>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</si>
  <si>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</si>
  <si>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</si>
  <si>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</si>
  <si>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</si>
  <si>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</si>
  <si>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</si>
  <si>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</si>
  <si>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</si>
  <si>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</t>
  </si>
  <si>
    <t>WHS Cost with Load $</t>
    <phoneticPr fontId="2" type="noConversion"/>
  </si>
  <si>
    <t>JLA WHS MU%</t>
    <phoneticPr fontId="2" type="noConversion"/>
  </si>
  <si>
    <t>JLA WHS Price Quote (Value)</t>
    <phoneticPr fontId="2" type="noConversion"/>
  </si>
  <si>
    <t>Suggested Retail Price</t>
  </si>
  <si>
    <t>Retail Markup %</t>
  </si>
  <si>
    <t>Total Quantity</t>
  </si>
  <si>
    <t>Total Cost</t>
  </si>
  <si>
    <t>Total Sales</t>
  </si>
  <si>
    <t>N Natori</t>
    <phoneticPr fontId="2" type="noConversion"/>
  </si>
  <si>
    <t>N Natori 5%</t>
  </si>
  <si>
    <t>WINDOW PANEL</t>
  </si>
  <si>
    <t>Mataki</t>
    <phoneticPr fontId="2" type="noConversion"/>
  </si>
  <si>
    <t>100% Polyester Yarn Dyed Window Panel</t>
    <phoneticPr fontId="2" type="noConversion"/>
  </si>
  <si>
    <t>180gsm JAC +2 PASS
JAC,180GSM,YARN DYED, 75gsm MF+2PASS 90gsm foaming</t>
    <phoneticPr fontId="2" type="noConversion"/>
  </si>
  <si>
    <t>100% polyester</t>
    <phoneticPr fontId="2" type="noConversion"/>
  </si>
  <si>
    <t>100% polyester,  Yarn dyed</t>
    <phoneticPr fontId="2" type="noConversion"/>
  </si>
  <si>
    <t>Total Blackout</t>
  </si>
  <si>
    <t xml:space="preserve"> 37x84"(2) Grommet</t>
  </si>
  <si>
    <t>Sage</t>
    <phoneticPr fontId="2" type="noConversion"/>
  </si>
  <si>
    <t>NN40-0287</t>
    <phoneticPr fontId="2" type="noConversion"/>
  </si>
  <si>
    <t>Pair</t>
  </si>
  <si>
    <t>Normal</t>
  </si>
  <si>
    <t>6303.92.2010</t>
  </si>
  <si>
    <t>0</t>
    <phoneticPr fontId="2" type="noConversion"/>
  </si>
  <si>
    <t>100% polyester</t>
  </si>
  <si>
    <t xml:space="preserve">Blue </t>
    <phoneticPr fontId="2" type="noConversion"/>
  </si>
  <si>
    <t>NN40-0288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</si>
</sst>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0.00000"/>
    <numFmt numFmtId="180" formatCode="0.0%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2" fontId="6" fillId="2" borderId="2" xfId="2" applyNumberFormat="1" applyFont="1" applyFill="1" applyBorder="1" applyAlignment="1">
      <alignment wrapText="1"/>
    </xf>
    <xf numFmtId="176" fontId="3" fillId="7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0" fontId="3" fillId="8" borderId="2" xfId="0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1" fillId="0" borderId="2" xfId="1" applyBorder="1" applyAlignment="1">
      <alignment wrapText="1"/>
    </xf>
    <xf numFmtId="0" fontId="5" fillId="6" borderId="2" xfId="0" applyFont="1" applyFill="1" applyBorder="1"/>
    <xf numFmtId="176" fontId="0" fillId="0" borderId="2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9" borderId="2" xfId="0" applyNumberFormat="1" applyFill="1" applyBorder="1" applyAlignment="1">
      <alignment wrapText="1"/>
    </xf>
    <xf numFmtId="1" fontId="0" fillId="0" borderId="2" xfId="0" applyNumberFormat="1" applyBorder="1"/>
    <xf numFmtId="1" fontId="0" fillId="9" borderId="2" xfId="0" applyNumberFormat="1" applyFill="1" applyBorder="1" applyAlignment="1">
      <alignment wrapText="1"/>
    </xf>
    <xf numFmtId="176" fontId="0" fillId="9" borderId="2" xfId="0" applyNumberFormat="1" applyFill="1" applyBorder="1" applyAlignment="1">
      <alignment wrapText="1"/>
    </xf>
    <xf numFmtId="180" fontId="0" fillId="0" borderId="2" xfId="0" applyNumberFormat="1" applyBorder="1"/>
    <xf numFmtId="10" fontId="0" fillId="0" borderId="2" xfId="0" applyNumberForma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10" fontId="0" fillId="9" borderId="2" xfId="3" applyNumberFormat="1" applyFont="1" applyFill="1" applyBorder="1" applyAlignment="1">
      <alignment wrapText="1"/>
    </xf>
    <xf numFmtId="3" fontId="0" fillId="0" borderId="2" xfId="0" applyNumberFormat="1" applyBorder="1" applyAlignment="1">
      <alignment wrapText="1"/>
    </xf>
    <xf numFmtId="176" fontId="0" fillId="9" borderId="2" xfId="3" applyNumberFormat="1" applyFont="1" applyFill="1" applyBorder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WIN%20Domestic%20HG%20mataki%20%20commitment%208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"/>
  <sheetViews>
    <sheetView tabSelected="1" topLeftCell="C1" workbookViewId="0">
      <selection activeCell="I5" sqref="I5"/>
    </sheetView>
  </sheetViews>
  <sheetFormatPr defaultColWidth="9.140625" defaultRowHeight="15" x14ac:dyDescent="0.25"/>
  <cols>
    <col min="1" max="1" width="9.140625" style="1"/>
    <col min="2" max="2" width="10.140625" style="2" customWidth="1"/>
    <col min="3" max="3" width="7.140625" style="1" customWidth="1"/>
    <col min="4" max="4" width="8.42578125" style="1" customWidth="1"/>
    <col min="5" max="5" width="9.28515625" style="1" customWidth="1"/>
    <col min="6" max="6" width="13.140625" style="1" customWidth="1"/>
    <col min="7" max="7" width="17" style="1" customWidth="1"/>
    <col min="8" max="8" width="9.140625" style="1" customWidth="1"/>
    <col min="9" max="9" width="51.140625" style="1" customWidth="1"/>
    <col min="10" max="10" width="23.140625" style="1" customWidth="1"/>
    <col min="11" max="11" width="18.5703125" style="1" customWidth="1"/>
    <col min="12" max="12" width="23.7109375" style="3" customWidth="1"/>
    <col min="13" max="13" width="15.42578125" style="1" customWidth="1"/>
    <col min="14" max="14" width="19.5703125" style="1" customWidth="1"/>
    <col min="15" max="15" width="7.42578125" style="1" customWidth="1"/>
    <col min="16" max="16" width="13.140625" style="1" customWidth="1"/>
    <col min="17" max="19" width="8.85546875" style="1" customWidth="1"/>
    <col min="20" max="20" width="9.85546875" style="4" customWidth="1"/>
    <col min="21" max="21" width="11.140625" style="8" customWidth="1"/>
    <col min="22" max="22" width="9.42578125" style="1" customWidth="1"/>
    <col min="23" max="23" width="11" style="5" customWidth="1"/>
    <col min="24" max="24" width="13.140625" style="5" customWidth="1"/>
    <col min="25" max="25" width="11.140625" style="5" customWidth="1"/>
    <col min="26" max="26" width="12.85546875" style="4" customWidth="1"/>
    <col min="27" max="27" width="9.42578125" style="6" customWidth="1"/>
    <col min="28" max="28" width="13" style="7" customWidth="1"/>
    <col min="29" max="29" width="13" style="6" customWidth="1"/>
    <col min="30" max="30" width="14.140625" style="6" customWidth="1"/>
    <col min="31" max="31" width="13.85546875" style="1" customWidth="1"/>
    <col min="32" max="32" width="13.85546875" style="8" customWidth="1"/>
    <col min="33" max="33" width="15" style="1" customWidth="1"/>
    <col min="34" max="34" width="8.42578125" style="9" customWidth="1"/>
    <col min="35" max="35" width="12.42578125" style="8" customWidth="1"/>
    <col min="36" max="36" width="8.85546875" style="8" customWidth="1"/>
    <col min="37" max="37" width="7.85546875" style="9" customWidth="1"/>
    <col min="38" max="38" width="7.5703125" style="8" customWidth="1"/>
    <col min="39" max="39" width="12.5703125" style="9" customWidth="1"/>
    <col min="40" max="40" width="8.5703125" style="8" customWidth="1"/>
    <col min="41" max="41" width="11.5703125" style="9" customWidth="1"/>
    <col min="42" max="42" width="10.85546875" style="8" customWidth="1"/>
    <col min="43" max="43" width="11.5703125" style="9" customWidth="1"/>
    <col min="44" max="45" width="10.85546875" style="8" customWidth="1"/>
    <col min="46" max="46" width="8.28515625" style="9" customWidth="1"/>
    <col min="47" max="47" width="10.85546875" style="8" customWidth="1"/>
    <col min="48" max="48" width="9.5703125" style="8" customWidth="1"/>
    <col min="49" max="49" width="11.85546875" style="8" customWidth="1"/>
    <col min="50" max="50" width="11.140625" style="9" customWidth="1"/>
    <col min="51" max="51" width="11.42578125" style="8" customWidth="1"/>
    <col min="52" max="52" width="8.7109375" style="8" customWidth="1"/>
    <col min="53" max="53" width="12.140625" style="9" customWidth="1"/>
    <col min="54" max="54" width="12.140625" style="6" customWidth="1"/>
    <col min="55" max="56" width="12.140625" style="8" customWidth="1"/>
    <col min="57" max="16384" width="9.140625" style="1"/>
  </cols>
  <sheetData>
    <row r="1" spans="1:56" ht="63.6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4" t="s">
        <v>6</v>
      </c>
      <c r="H1" s="12" t="s">
        <v>7</v>
      </c>
      <c r="I1" s="15" t="s">
        <v>8</v>
      </c>
      <c r="J1" s="16" t="s">
        <v>9</v>
      </c>
      <c r="K1" s="15" t="s">
        <v>10</v>
      </c>
      <c r="L1" s="16" t="s">
        <v>11</v>
      </c>
      <c r="M1" s="12" t="s">
        <v>12</v>
      </c>
      <c r="N1" s="15" t="s">
        <v>13</v>
      </c>
      <c r="O1" s="15" t="s">
        <v>14</v>
      </c>
      <c r="P1" s="12" t="s">
        <v>15</v>
      </c>
      <c r="Q1" s="12" t="s">
        <v>16</v>
      </c>
      <c r="R1" s="12" t="s">
        <v>17</v>
      </c>
      <c r="S1" s="16" t="s">
        <v>18</v>
      </c>
      <c r="T1" s="17" t="s">
        <v>19</v>
      </c>
      <c r="U1" s="18" t="s">
        <v>20</v>
      </c>
      <c r="V1" s="19" t="s">
        <v>21</v>
      </c>
      <c r="W1" s="20" t="s">
        <v>22</v>
      </c>
      <c r="X1" s="20" t="s">
        <v>23</v>
      </c>
      <c r="Y1" s="20" t="s">
        <v>24</v>
      </c>
      <c r="Z1" s="21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11" t="s">
        <v>30</v>
      </c>
      <c r="AF1" s="26" t="s">
        <v>31</v>
      </c>
      <c r="AG1" s="11" t="s">
        <v>32</v>
      </c>
      <c r="AH1" s="27" t="s">
        <v>33</v>
      </c>
      <c r="AI1" s="26" t="s">
        <v>34</v>
      </c>
      <c r="AJ1" s="26" t="s">
        <v>35</v>
      </c>
      <c r="AK1" s="27" t="s">
        <v>36</v>
      </c>
      <c r="AL1" s="26" t="s">
        <v>37</v>
      </c>
      <c r="AM1" s="27" t="s">
        <v>38</v>
      </c>
      <c r="AN1" s="26" t="s">
        <v>39</v>
      </c>
      <c r="AO1" s="27" t="s">
        <v>40</v>
      </c>
      <c r="AP1" s="26" t="s">
        <v>41</v>
      </c>
      <c r="AQ1" s="27" t="s">
        <v>42</v>
      </c>
      <c r="AR1" s="26" t="s">
        <v>43</v>
      </c>
      <c r="AS1" s="28" t="s">
        <v>44</v>
      </c>
      <c r="AT1" s="27" t="s">
        <v>45</v>
      </c>
      <c r="AU1" s="26" t="s">
        <v>46</v>
      </c>
      <c r="AV1" s="26" t="s">
        <v>47</v>
      </c>
      <c r="AW1" s="29" t="s">
        <v>48</v>
      </c>
      <c r="AX1" s="30" t="s">
        <v>49</v>
      </c>
      <c r="AY1" s="31" t="s">
        <v>50</v>
      </c>
      <c r="AZ1" s="32" t="s">
        <v>51</v>
      </c>
      <c r="BA1" s="30" t="s">
        <v>52</v>
      </c>
      <c r="BB1" s="22" t="s">
        <v>53</v>
      </c>
      <c r="BC1" s="26" t="s">
        <v>54</v>
      </c>
      <c r="BD1" s="26" t="s">
        <v>55</v>
      </c>
    </row>
    <row r="2" spans="1:56" ht="60" x14ac:dyDescent="0.25">
      <c r="A2" s="33"/>
      <c r="B2" s="34">
        <v>1</v>
      </c>
      <c r="C2" s="33"/>
      <c r="D2" s="33"/>
      <c r="E2" s="35" t="s">
        <v>56</v>
      </c>
      <c r="F2" s="36" t="s">
        <v>57</v>
      </c>
      <c r="G2" s="36" t="s">
        <v>58</v>
      </c>
      <c r="H2" s="35" t="s">
        <v>59</v>
      </c>
      <c r="I2" s="35" t="s">
        <v>60</v>
      </c>
      <c r="J2" s="37" t="s">
        <v>61</v>
      </c>
      <c r="K2" s="35" t="s">
        <v>62</v>
      </c>
      <c r="L2" s="38" t="s">
        <v>63</v>
      </c>
      <c r="M2" s="36" t="s">
        <v>64</v>
      </c>
      <c r="N2" s="36" t="s">
        <v>65</v>
      </c>
      <c r="O2" s="35" t="s">
        <v>66</v>
      </c>
      <c r="P2" s="39" t="s">
        <v>67</v>
      </c>
      <c r="Q2" s="36"/>
      <c r="R2" s="36"/>
      <c r="S2" s="33" t="s">
        <v>68</v>
      </c>
      <c r="T2" s="40">
        <v>7.9</v>
      </c>
      <c r="U2" s="41">
        <v>8.15</v>
      </c>
      <c r="V2" s="33" t="s">
        <v>69</v>
      </c>
      <c r="W2" s="42">
        <v>73</v>
      </c>
      <c r="X2" s="42">
        <v>39</v>
      </c>
      <c r="Y2" s="42">
        <v>20</v>
      </c>
      <c r="Z2" s="33">
        <v>11</v>
      </c>
      <c r="AA2" s="43">
        <v>6</v>
      </c>
      <c r="AB2" s="44">
        <f t="shared" ref="AB2:AB3" si="0">IF(W2="","",W2*X2*Y2/1000000)</f>
        <v>5.6939999999999998E-2</v>
      </c>
      <c r="AC2" s="45">
        <v>67</v>
      </c>
      <c r="AD2" s="46">
        <f>IF(AA2="","",AC2/AB2*AA2)</f>
        <v>7060.063224446787</v>
      </c>
      <c r="AE2" s="33">
        <v>2500</v>
      </c>
      <c r="AF2" s="47">
        <f>IF(ISERROR(AE2/AD2),"",AE2/AD2)</f>
        <v>0.35410447761194025</v>
      </c>
      <c r="AG2" s="36" t="s">
        <v>70</v>
      </c>
      <c r="AH2" s="48">
        <v>0.48799999999999999</v>
      </c>
      <c r="AI2" s="47">
        <f t="shared" ref="AI2:AI3" si="1">IF(ISERROR(U2*AH2),"",U2*AH2)</f>
        <v>3.9772000000000003</v>
      </c>
      <c r="AJ2" s="47">
        <f>IF(ISERROR(U2+AF2+AI2),"",U2+AF2+AI2)</f>
        <v>12.481304477611941</v>
      </c>
      <c r="AK2" s="49">
        <v>0.05</v>
      </c>
      <c r="AL2" s="47">
        <f>IF(ISERROR(AY2*AK2),"",AY2*AK2)</f>
        <v>0.8025000000000001</v>
      </c>
      <c r="AM2" s="49">
        <v>0</v>
      </c>
      <c r="AN2" s="47">
        <f>IF(ISERROR(U2*AM2),"",U2*AM2)</f>
        <v>0</v>
      </c>
      <c r="AO2" s="49">
        <v>0</v>
      </c>
      <c r="AP2" s="47">
        <f>IF(ISERROR(AY2*AO2),"",AY2*AO2)</f>
        <v>0</v>
      </c>
      <c r="AQ2" s="49">
        <v>0.08</v>
      </c>
      <c r="AR2" s="47">
        <f>IF(ISERROR(AY2*AQ2),"",AY2*AQ2)</f>
        <v>1.284</v>
      </c>
      <c r="AS2" s="50" t="s">
        <v>71</v>
      </c>
      <c r="AT2" s="49">
        <v>0</v>
      </c>
      <c r="AU2" s="47">
        <f>IF(ISERROR(AY2*AT2),"",AY2*AT2)</f>
        <v>0</v>
      </c>
      <c r="AV2" s="47">
        <f>IF(ISERROR(AL2+AN2+AP2+AR2+AU2),"",AL2+AN2+AP2+AR2+AU2)</f>
        <v>2.0865</v>
      </c>
      <c r="AW2" s="47">
        <f t="shared" ref="AW2:AW3" si="2">IF(ISERROR(AJ2+AV2),"",AJ2+AV2)</f>
        <v>14.56780447761194</v>
      </c>
      <c r="AX2" s="51">
        <f>IF(ISERROR((AY2-AW2)/AY2),"",(AY2-AW2)/AY2)</f>
        <v>9.2348630678383836E-2</v>
      </c>
      <c r="AY2" s="40">
        <v>16.05</v>
      </c>
      <c r="AZ2" s="40">
        <v>0</v>
      </c>
      <c r="BA2" s="51" t="str">
        <f>IF(ISERROR((AZ2-AY2)/AZ2),"",(AZ2-AY2)/AZ2)</f>
        <v/>
      </c>
      <c r="BB2" s="52">
        <v>1200</v>
      </c>
      <c r="BC2" s="53">
        <f>IF(ISERROR(AW2*BB2),"",AW2*BB2)</f>
        <v>17481.365373134329</v>
      </c>
      <c r="BD2" s="53">
        <f>IF(ISERROR(AY2*BB2),"",AY2*BB2)</f>
        <v>19260</v>
      </c>
    </row>
    <row r="3" spans="1:56" ht="60" x14ac:dyDescent="0.25">
      <c r="A3" s="33"/>
      <c r="B3" s="34">
        <v>2</v>
      </c>
      <c r="C3" s="33"/>
      <c r="D3" s="33"/>
      <c r="E3" s="35" t="s">
        <v>56</v>
      </c>
      <c r="F3" s="36" t="s">
        <v>57</v>
      </c>
      <c r="G3" s="36" t="s">
        <v>58</v>
      </c>
      <c r="H3" s="35" t="s">
        <v>59</v>
      </c>
      <c r="I3" s="35" t="s">
        <v>60</v>
      </c>
      <c r="J3" s="37" t="s">
        <v>61</v>
      </c>
      <c r="K3" s="36" t="s">
        <v>72</v>
      </c>
      <c r="L3" s="38" t="s">
        <v>63</v>
      </c>
      <c r="M3" s="36" t="s">
        <v>64</v>
      </c>
      <c r="N3" s="36" t="s">
        <v>65</v>
      </c>
      <c r="O3" s="35" t="s">
        <v>73</v>
      </c>
      <c r="P3" s="39" t="s">
        <v>74</v>
      </c>
      <c r="Q3" s="36"/>
      <c r="R3" s="36"/>
      <c r="S3" s="33" t="s">
        <v>68</v>
      </c>
      <c r="T3" s="40">
        <v>7.9</v>
      </c>
      <c r="U3" s="41">
        <v>8.15</v>
      </c>
      <c r="V3" s="33" t="s">
        <v>69</v>
      </c>
      <c r="W3" s="42">
        <v>73</v>
      </c>
      <c r="X3" s="42">
        <v>39</v>
      </c>
      <c r="Y3" s="42">
        <v>20</v>
      </c>
      <c r="Z3" s="33">
        <v>11</v>
      </c>
      <c r="AA3" s="43">
        <v>6</v>
      </c>
      <c r="AB3" s="44">
        <f t="shared" si="0"/>
        <v>5.6939999999999998E-2</v>
      </c>
      <c r="AC3" s="45">
        <v>67</v>
      </c>
      <c r="AD3" s="46">
        <f t="shared" ref="AD3" si="3">IF(AA3="","",AC3/AB3*AA3)</f>
        <v>7060.063224446787</v>
      </c>
      <c r="AE3" s="33">
        <v>2500</v>
      </c>
      <c r="AF3" s="47">
        <f t="shared" ref="AF3" si="4">IF(ISERROR(AE3/AD3),"",AE3/AD3)</f>
        <v>0.35410447761194025</v>
      </c>
      <c r="AG3" s="36" t="s">
        <v>70</v>
      </c>
      <c r="AH3" s="48">
        <v>0.48799999999999999</v>
      </c>
      <c r="AI3" s="47">
        <f t="shared" si="1"/>
        <v>3.9772000000000003</v>
      </c>
      <c r="AJ3" s="47">
        <f>IF(ISERROR(U3+AF3+AI3),"",U3+AF3+AI3)</f>
        <v>12.481304477611941</v>
      </c>
      <c r="AK3" s="49">
        <v>0.05</v>
      </c>
      <c r="AL3" s="47">
        <f t="shared" ref="AL3" si="5">IF(ISERROR(AY3*AK3),"",AY3*AK3)</f>
        <v>0.8025000000000001</v>
      </c>
      <c r="AM3" s="49">
        <v>0</v>
      </c>
      <c r="AN3" s="47">
        <f t="shared" ref="AN3" si="6">IF(ISERROR(U3*AM3),"",U3*AM3)</f>
        <v>0</v>
      </c>
      <c r="AO3" s="49">
        <v>0</v>
      </c>
      <c r="AP3" s="47">
        <f t="shared" ref="AP3" si="7">IF(ISERROR(AY3*AO3),"",AY3*AO3)</f>
        <v>0</v>
      </c>
      <c r="AQ3" s="49">
        <v>0.08</v>
      </c>
      <c r="AR3" s="47">
        <f t="shared" ref="AR3" si="8">IF(ISERROR(AY3*AQ3),"",AY3*AQ3)</f>
        <v>1.284</v>
      </c>
      <c r="AS3" s="50" t="s">
        <v>71</v>
      </c>
      <c r="AT3" s="49">
        <v>0</v>
      </c>
      <c r="AU3" s="47">
        <f t="shared" ref="AU3" si="9">IF(ISERROR(AY3*AT3),"",AY3*AT3)</f>
        <v>0</v>
      </c>
      <c r="AV3" s="47">
        <f t="shared" ref="AV3" si="10">IF(ISERROR(AL3+AN3+AP3+AR3+AU3),"",AL3+AN3+AP3+AR3+AU3)</f>
        <v>2.0865</v>
      </c>
      <c r="AW3" s="47">
        <f t="shared" si="2"/>
        <v>14.56780447761194</v>
      </c>
      <c r="AX3" s="51">
        <f t="shared" ref="AX3" si="11">IF(ISERROR((AY3-AW3)/AY3),"",(AY3-AW3)/AY3)</f>
        <v>9.2348630678383836E-2</v>
      </c>
      <c r="AY3" s="40">
        <v>16.05</v>
      </c>
      <c r="AZ3" s="40">
        <v>0</v>
      </c>
      <c r="BA3" s="51" t="str">
        <f t="shared" ref="BA3" si="12">IF(ISERROR((AZ3-AY3)/AZ3),"",(AZ3-AY3)/AZ3)</f>
        <v/>
      </c>
      <c r="BB3" s="52">
        <v>1200</v>
      </c>
      <c r="BC3" s="53">
        <f t="shared" ref="BC3" si="13">IF(ISERROR(AW3*BB3),"",AW3*BB3)</f>
        <v>17481.365373134329</v>
      </c>
      <c r="BD3" s="53">
        <f t="shared" ref="BD3" si="14">IF(ISERROR(AY3*BB3),"",AY3*BB3)</f>
        <v>19260</v>
      </c>
    </row>
  </sheetData>
  <sheetProtection insertRows="0" deleteRows="0" sort="0"/>
  <protectedRanges>
    <protectedRange sqref="AY1 M4:AB237 AD2:BD237 B2:K237 M2:O3 Q2:AB3" name="Range1"/>
    <protectedRange sqref="AC2:AC237" name="Range1_1"/>
    <protectedRange sqref="L2:L249" name="Range1_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G2:G3</xm:sqref>
        </x14:dataValidation>
        <x14:dataValidation type="list" allowBlank="1" showInputMessage="1" showErrorMessage="1">
          <x14:formula1>
            <xm:f>[1]ValueSelect!#REF!</xm:f>
          </x14:formula1>
          <xm:sqref>A2:A3</xm:sqref>
        </x14:dataValidation>
        <x14:dataValidation type="list" allowBlank="1" showInputMessage="1" showErrorMessage="1">
          <x14:formula1>
            <xm:f>[1]ValueSelect!#REF!</xm:f>
          </x14:formula1>
          <xm:sqref>F2:F3</xm:sqref>
        </x14:dataValidation>
        <x14:dataValidation type="list" allowBlank="1" showInputMessage="1" showErrorMessage="1">
          <x14:formula1>
            <xm:f>[1]Data!#REF!</xm:f>
          </x14:formula1>
          <xm:sqref>V2:V3</xm:sqref>
        </x14:dataValidation>
        <x14:dataValidation type="list" allowBlank="1" showInputMessage="1" showErrorMessage="1">
          <x14:formula1>
            <xm:f>[1]Data!#REF!</xm:f>
          </x14:formula1>
          <xm:sqref>S2:S3</xm:sqref>
        </x14:dataValidation>
        <x14:dataValidation type="list" allowBlank="1" showInputMessage="1" showErrorMessage="1">
          <x14:formula1>
            <xm:f>[1]Data!#REF!</xm:f>
          </x14:formula1>
          <xm:sqref>M2:M3</xm:sqref>
        </x14:dataValidation>
        <x14:dataValidation type="list" allowBlank="1" showInputMessage="1" showErrorMessage="1">
          <x14:formula1>
            <xm:f>[1]ValueSelect!#REF!</xm:f>
          </x14:formula1>
          <xm:sqref>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2025-08-27T14:27:04Z</dcterms:created>
  <dcterms:modified xsi:type="dcterms:W3CDTF">2025-08-27T14:27:38Z</dcterms:modified>
</cp:coreProperties>
</file>