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gents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RANDTYPE">#REF!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mp_Stores">#REF!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bric">#REF!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abel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Motif">#REF!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TBMONTH">#REF!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ymentTerms">#REF!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PurchaseType">#REF!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lhouette">#REF!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ATUS">#REF!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icketType">#REF!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list">#REF!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9" i="1" l="1"/>
  <c r="BG9" i="1"/>
  <c r="BA9" i="1"/>
  <c r="AX9" i="1"/>
  <c r="AU9" i="1"/>
  <c r="AR9" i="1"/>
  <c r="AP9" i="1"/>
  <c r="AN9" i="1"/>
  <c r="AL9" i="1"/>
  <c r="AH9" i="1"/>
  <c r="AC9" i="1"/>
  <c r="AD9" i="1" s="1"/>
  <c r="AF9" i="1" s="1"/>
  <c r="U9" i="1"/>
  <c r="AI9" i="1" s="1"/>
  <c r="T9" i="1"/>
  <c r="BJ8" i="1"/>
  <c r="BG8" i="1"/>
  <c r="BA8" i="1"/>
  <c r="AX8" i="1"/>
  <c r="AU8" i="1"/>
  <c r="AR8" i="1"/>
  <c r="AP8" i="1"/>
  <c r="AN8" i="1"/>
  <c r="AL8" i="1"/>
  <c r="AH8" i="1"/>
  <c r="AC8" i="1"/>
  <c r="AD8" i="1" s="1"/>
  <c r="AF8" i="1" s="1"/>
  <c r="U8" i="1"/>
  <c r="T8" i="1"/>
  <c r="BJ7" i="1"/>
  <c r="BG7" i="1"/>
  <c r="BA7" i="1"/>
  <c r="AX7" i="1"/>
  <c r="AU7" i="1"/>
  <c r="AR7" i="1"/>
  <c r="AP7" i="1"/>
  <c r="AN7" i="1"/>
  <c r="AL7" i="1"/>
  <c r="AH7" i="1"/>
  <c r="AC7" i="1"/>
  <c r="AD7" i="1" s="1"/>
  <c r="AF7" i="1" s="1"/>
  <c r="U7" i="1"/>
  <c r="T7" i="1"/>
  <c r="BJ6" i="1"/>
  <c r="BG6" i="1"/>
  <c r="BA6" i="1"/>
  <c r="AX6" i="1"/>
  <c r="AU6" i="1"/>
  <c r="AR6" i="1"/>
  <c r="AP6" i="1"/>
  <c r="AN6" i="1"/>
  <c r="AL6" i="1"/>
  <c r="AH6" i="1"/>
  <c r="AC6" i="1"/>
  <c r="AD6" i="1" s="1"/>
  <c r="AF6" i="1" s="1"/>
  <c r="U6" i="1"/>
  <c r="T6" i="1"/>
  <c r="BJ5" i="1"/>
  <c r="BG5" i="1"/>
  <c r="BA5" i="1"/>
  <c r="AX5" i="1"/>
  <c r="AU5" i="1"/>
  <c r="AR5" i="1"/>
  <c r="AP5" i="1"/>
  <c r="AN5" i="1"/>
  <c r="AL5" i="1"/>
  <c r="AH5" i="1"/>
  <c r="AC5" i="1"/>
  <c r="AD5" i="1" s="1"/>
  <c r="AF5" i="1" s="1"/>
  <c r="U5" i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AI3" i="1" s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AJ3" i="1" l="1"/>
  <c r="AI4" i="1"/>
  <c r="AI7" i="1"/>
  <c r="AJ7" i="1" s="1"/>
  <c r="BC7" i="1" s="1"/>
  <c r="BI7" i="1" s="1"/>
  <c r="AI5" i="1"/>
  <c r="AJ5" i="1" s="1"/>
  <c r="AI8" i="1"/>
  <c r="AJ8" i="1" s="1"/>
  <c r="AI2" i="1"/>
  <c r="AJ2" i="1" s="1"/>
  <c r="AJ4" i="1"/>
  <c r="BB5" i="1"/>
  <c r="BB7" i="1"/>
  <c r="BB9" i="1"/>
  <c r="BB3" i="1"/>
  <c r="BC3" i="1" s="1"/>
  <c r="BB4" i="1"/>
  <c r="BB8" i="1"/>
  <c r="AJ9" i="1"/>
  <c r="BB2" i="1"/>
  <c r="BB6" i="1"/>
  <c r="AI6" i="1"/>
  <c r="AJ6" i="1" s="1"/>
  <c r="BC9" i="1" l="1"/>
  <c r="BC4" i="1"/>
  <c r="BD4" i="1" s="1"/>
  <c r="BC8" i="1"/>
  <c r="BD8" i="1" s="1"/>
  <c r="BC5" i="1"/>
  <c r="BI3" i="1"/>
  <c r="BD3" i="1"/>
  <c r="BC6" i="1"/>
  <c r="BI6" i="1" s="1"/>
  <c r="BD7" i="1"/>
  <c r="BC2" i="1"/>
  <c r="BD2" i="1" s="1"/>
  <c r="BD9" i="1"/>
  <c r="BI9" i="1"/>
  <c r="BD5" i="1"/>
  <c r="BI5" i="1"/>
  <c r="BI4" i="1" l="1"/>
  <c r="BI8" i="1"/>
  <c r="BD6" i="1"/>
  <c r="BI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<sst xmlns="http://schemas.openxmlformats.org/spreadsheetml/2006/main" count="158" uniqueCount="93">
  <si>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</si>
  <si>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</si>
  <si>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</si>
  <si>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</si>
  <si>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</si>
  <si>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</si>
  <si>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</si>
  <si>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</si>
  <si>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</si>
  <si>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</si>
  <si>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</si>
  <si>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</si>
  <si>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</si>
  <si>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</si>
  <si>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</si>
  <si>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</si>
  <si>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</si>
  <si>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</si>
  <si>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</si>
  <si>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</si>
  <si>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</si>
  <si>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</si>
  <si>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</si>
  <si>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</si>
  <si>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</si>
  <si>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</si>
  <si>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</si>
  <si>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</si>
  <si>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</si>
  <si>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</si>
  <si>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</si>
  <si>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</si>
  <si>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</si>
  <si>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</si>
  <si>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</si>
  <si>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</si>
  <si>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</si>
  <si>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</si>
  <si>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</si>
  <si>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</si>
  <si>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</si>
  <si>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</si>
  <si>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</si>
  <si>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</si>
  <si>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</si>
  <si>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</si>
  <si>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</si>
  <si>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</si>
  <si>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</si>
  <si>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</si>
  <si>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</si>
  <si>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</si>
  <si>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</si>
  <si>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</si>
  <si>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</si>
  <si>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</si>
  <si>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</si>
  <si>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</si>
  <si>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</si>
  <si>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</si>
  <si>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</si>
  <si>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</si>
  <si>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</si>
  <si>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GRANDMA'S PATCH BLUE</t>
  </si>
  <si>
    <t>100% Polyester Printed Glimmersoft Plush Throw</t>
    <phoneticPr fontId="2" type="noConversion"/>
  </si>
  <si>
    <t>PNT Plush Throw</t>
    <phoneticPr fontId="2" type="noConversion"/>
  </si>
  <si>
    <r>
      <t xml:space="preserve">350gsm printed Glimmersoft plush, 100%polyester, self hem, on wooden hanger with card, case pack </t>
    </r>
    <r>
      <rPr>
        <sz val="11"/>
        <color rgb="FFFF0000"/>
        <rFont val="Calibri"/>
        <family val="2"/>
      </rPr>
      <t>14</t>
    </r>
  </si>
  <si>
    <t xml:space="preserve">100% polyester knitted plush printed </t>
    <phoneticPr fontId="2" type="noConversion"/>
  </si>
  <si>
    <t>60x70"</t>
  </si>
  <si>
    <t>multi</t>
  </si>
  <si>
    <t>RS50-8360</t>
  </si>
  <si>
    <t>Piece</t>
  </si>
  <si>
    <t>Partially Compressed</t>
  </si>
  <si>
    <t>6301.40.0020</t>
    <phoneticPr fontId="0" type="noConversion"/>
  </si>
  <si>
    <t>WAVE FLORAL</t>
  </si>
  <si>
    <t>100% Polyester Printed Glimmersoft Plush Throw</t>
    <phoneticPr fontId="2" type="noConversion"/>
  </si>
  <si>
    <t>PNT Plush Throw</t>
  </si>
  <si>
    <t xml:space="preserve">100% polyester knitted plush printed </t>
  </si>
  <si>
    <t>RS50-8361</t>
  </si>
  <si>
    <t>BUTTERFLY GARDEN</t>
  </si>
  <si>
    <t>RS50-8362</t>
  </si>
  <si>
    <t>6301.40.0020</t>
    <phoneticPr fontId="0" type="noConversion"/>
  </si>
  <si>
    <t>INDIE</t>
  </si>
  <si>
    <t>RS50-8363</t>
  </si>
  <si>
    <t>CHECK/FLORRAL PATCH</t>
  </si>
  <si>
    <t>RS50-8364</t>
  </si>
  <si>
    <t>BOW FLORAL</t>
  </si>
  <si>
    <r>
      <t xml:space="preserve">350gsm printed Glimmersoft plush, 100%polyester, self hem, on wooden hanger with card, case pack </t>
    </r>
    <r>
      <rPr>
        <sz val="11"/>
        <color rgb="FFFF0000"/>
        <rFont val="Calibri"/>
        <family val="2"/>
      </rPr>
      <t>14</t>
    </r>
    <phoneticPr fontId="2" type="noConversion"/>
  </si>
  <si>
    <t>RS50-8365</t>
  </si>
  <si>
    <t>FLORAL VINE</t>
  </si>
  <si>
    <t>RS50-8366</t>
  </si>
  <si>
    <t xml:space="preserve">SWAN BOTANICAL </t>
  </si>
  <si>
    <t>RS50-8367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</si>
</sst>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0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6" fillId="5" borderId="1" xfId="0" applyFont="1" applyFill="1" applyBorder="1"/>
    <xf numFmtId="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0" fontId="6" fillId="0" borderId="1" xfId="4" applyBorder="1" applyAlignment="1" applyProtection="1">
      <alignment horizontal="center" wrapText="1"/>
      <protection locked="0"/>
    </xf>
    <xf numFmtId="10" fontId="0" fillId="0" borderId="1" xfId="0" applyNumberFormat="1" applyBorder="1" applyAlignment="1">
      <alignment wrapText="1"/>
    </xf>
    <xf numFmtId="10" fontId="0" fillId="8" borderId="1" xfId="5" applyNumberFormat="1" applyFont="1" applyFill="1" applyBorder="1" applyAlignment="1">
      <alignment wrapText="1"/>
    </xf>
  </cellXfs>
  <cellStyles count="6">
    <cellStyle name="Currency 2" xfId="3"/>
    <cellStyle name="Normal 2" xfId="1"/>
    <cellStyle name="Normal 2 18 2" xfId="2"/>
    <cellStyle name="Percent 2" xfId="5"/>
    <cellStyle name="常规" xfId="0" builtinId="0"/>
    <cellStyle name="样式 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Dec25Jan26%20350gsm%20THW%20POE%20commit%208.08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upd 6.27.2025"/>
      <sheetName val="CCF 7.02.2025"/>
      <sheetName val="RS DEC JAN POs"/>
      <sheetName val="ValueSelection"/>
      <sheetName val="Data"/>
    </sheetNames>
    <sheetDataSet>
      <sheetData sheetId="0"/>
      <sheetData sheetId="1"/>
      <sheetData sheetId="2">
        <row r="70">
          <cell r="B70">
            <v>3.72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9"/>
  <sheetViews>
    <sheetView tabSelected="1" workbookViewId="0">
      <selection activeCell="I5" sqref="I5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12.7109375" style="2" customWidth="1"/>
    <col min="8" max="8" width="21.85546875" style="2" customWidth="1"/>
    <col min="9" max="9" width="7.42578125" style="2" customWidth="1"/>
    <col min="10" max="10" width="33.7109375" style="2" customWidth="1"/>
    <col min="11" max="11" width="14.5703125" style="3" bestFit="1" customWidth="1"/>
    <col min="12" max="12" width="7" style="2" customWidth="1"/>
    <col min="13" max="14" width="6.140625" style="2" customWidth="1"/>
    <col min="15" max="15" width="6.85546875" style="2" customWidth="1"/>
    <col min="16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1" width="10.140625" style="2" bestFit="1" customWidth="1"/>
    <col min="62" max="62" width="11.140625" style="2" bestFit="1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47.25" customHeight="1" x14ac:dyDescent="0.25">
      <c r="A2" s="40">
        <v>1</v>
      </c>
      <c r="B2" s="41"/>
      <c r="C2" s="41"/>
      <c r="D2" s="41"/>
      <c r="E2" s="41"/>
      <c r="F2" s="41" t="s">
        <v>62</v>
      </c>
      <c r="G2" s="41" t="s">
        <v>63</v>
      </c>
      <c r="H2" s="42" t="s">
        <v>64</v>
      </c>
      <c r="I2" s="42" t="s">
        <v>65</v>
      </c>
      <c r="J2" s="42" t="s">
        <v>66</v>
      </c>
      <c r="K2" s="43" t="s">
        <v>67</v>
      </c>
      <c r="L2" s="41" t="s">
        <v>68</v>
      </c>
      <c r="M2" s="41" t="s">
        <v>69</v>
      </c>
      <c r="N2" s="41"/>
      <c r="O2" s="44" t="s">
        <v>70</v>
      </c>
      <c r="P2" s="41"/>
      <c r="Q2" s="41" t="s">
        <v>71</v>
      </c>
      <c r="R2" s="45"/>
      <c r="S2" s="46">
        <v>8.1</v>
      </c>
      <c r="T2" s="47">
        <f t="shared" ref="T2:T9" si="0">IF(ISERROR(R2/S2),"",R2/S2)</f>
        <v>0</v>
      </c>
      <c r="U2" s="48">
        <f>'[1]HZ upd 6.27.2025'!B70</f>
        <v>3.72</v>
      </c>
      <c r="V2" s="11">
        <v>3.63</v>
      </c>
      <c r="W2" s="41" t="s">
        <v>72</v>
      </c>
      <c r="X2" s="49">
        <v>43</v>
      </c>
      <c r="Y2" s="49">
        <v>38</v>
      </c>
      <c r="Z2" s="49">
        <v>66</v>
      </c>
      <c r="AA2" s="46">
        <v>4</v>
      </c>
      <c r="AB2" s="50">
        <v>14</v>
      </c>
      <c r="AC2" s="51">
        <f t="shared" ref="AC2:AC9" si="1">IF(X2="","",X2*Y2*Z2/1000000)</f>
        <v>0.107844</v>
      </c>
      <c r="AD2" s="52">
        <f t="shared" ref="AD2:AD9" si="2">IF(AB2="","",65/AC2*AB2)</f>
        <v>8438.1143132673114</v>
      </c>
      <c r="AE2" s="41">
        <v>2250</v>
      </c>
      <c r="AF2" s="53">
        <f t="shared" ref="AF2:AF9" si="3">IF(ISERROR(AE2/AD2),"",AE2/AD2)</f>
        <v>0.26664725274725276</v>
      </c>
      <c r="AG2" s="54" t="s">
        <v>73</v>
      </c>
      <c r="AH2" s="55">
        <f t="shared" ref="AH2:AH9" si="4">8.5%+30%</f>
        <v>0.38500000000000001</v>
      </c>
      <c r="AI2" s="53">
        <f t="shared" ref="AI2:AI9" si="5">IF(ISERROR(U2*AH2),"",U2*AH2)</f>
        <v>1.4322000000000001</v>
      </c>
      <c r="AJ2" s="53">
        <f t="shared" ref="AJ2:AJ9" si="6">IF(ISERROR(U2+AF2+AI2),"",U2+AF2+AI2)</f>
        <v>5.4188472527472529</v>
      </c>
      <c r="AK2" s="55">
        <v>0.01</v>
      </c>
      <c r="AL2" s="53">
        <f t="shared" ref="AL2:AL9" si="7">IF(ISERROR(BE2*AK2),"",BE2*AK2)</f>
        <v>5.9699999999999996E-2</v>
      </c>
      <c r="AM2" s="55">
        <v>0</v>
      </c>
      <c r="AN2" s="53">
        <f t="shared" ref="AN2:AN9" si="8">IF(ISERROR(BE2*AM2),"",BE2*AM2)</f>
        <v>0</v>
      </c>
      <c r="AO2" s="55">
        <v>0</v>
      </c>
      <c r="AP2" s="53">
        <f t="shared" ref="AP2:AP9" si="9">IF(ISERROR(BE2*AO2),"",BE2*AO2)</f>
        <v>0</v>
      </c>
      <c r="AQ2" s="55">
        <v>0</v>
      </c>
      <c r="AR2" s="53">
        <f t="shared" ref="AR2:AR9" si="10">IF(ISERROR(BE2*AQ2),"",BE2*AQ2)</f>
        <v>0</v>
      </c>
      <c r="AS2" s="41">
        <v>0</v>
      </c>
      <c r="AT2" s="55">
        <v>0</v>
      </c>
      <c r="AU2" s="53">
        <f t="shared" ref="AU2:AU9" si="11">IF(ISERROR(BE2*AT2),"",BE2*AT2)</f>
        <v>0</v>
      </c>
      <c r="AV2" s="53">
        <v>0</v>
      </c>
      <c r="AW2" s="55">
        <v>0</v>
      </c>
      <c r="AX2" s="53">
        <f t="shared" ref="AX2:AX9" si="12">IF(ISERROR(BE2*AW2),"",BE2*AW2)</f>
        <v>0</v>
      </c>
      <c r="AY2" s="53">
        <v>0</v>
      </c>
      <c r="AZ2" s="55">
        <v>0</v>
      </c>
      <c r="BA2" s="53">
        <f t="shared" ref="BA2:BA9" si="13">IF(ISERROR(BE2*AZ2),"",BE2*AZ2)</f>
        <v>0</v>
      </c>
      <c r="BB2" s="53">
        <f t="shared" ref="BB2:BB9" si="14">IF(ISERROR(AL2+AN2+AP2+AU2),"",AL2+AN2+AP2+AU2)</f>
        <v>5.9699999999999996E-2</v>
      </c>
      <c r="BC2" s="53">
        <f t="shared" ref="BC2:BC9" si="15">IF(ISERROR(AJ2+BB2),"",AJ2+BB2)</f>
        <v>5.4785472527472532</v>
      </c>
      <c r="BD2" s="56">
        <f t="shared" ref="BD2:BD9" si="16">IF(ISERROR((BE2-BC2)/BE2),"",(BE2-BC2)/BE2)</f>
        <v>8.2320393174664414E-2</v>
      </c>
      <c r="BE2" s="11">
        <v>5.97</v>
      </c>
      <c r="BF2" s="11">
        <v>12.99</v>
      </c>
      <c r="BG2" s="56">
        <f t="shared" ref="BG2:BG9" si="17">IF(ISERROR((BF2-BE2)/BF2),"",(BF2-BE2)/BF2)</f>
        <v>0.5404157043879908</v>
      </c>
      <c r="BH2" s="12">
        <v>2100</v>
      </c>
      <c r="BI2" s="53">
        <f t="shared" ref="BI2:BI9" si="18">IF(ISERROR(BC2*BH2),"",BC2*BH2)</f>
        <v>11504.949230769231</v>
      </c>
      <c r="BJ2" s="53">
        <f t="shared" ref="BJ2:BJ9" si="19">IF(ISERROR(BE2*BH2),"",BE2*BH2)</f>
        <v>12537</v>
      </c>
    </row>
    <row r="3" spans="1:62" ht="47.25" customHeight="1" x14ac:dyDescent="0.25">
      <c r="A3" s="40">
        <v>2</v>
      </c>
      <c r="B3" s="41"/>
      <c r="C3" s="41"/>
      <c r="D3" s="41"/>
      <c r="E3" s="41"/>
      <c r="F3" s="41" t="s">
        <v>62</v>
      </c>
      <c r="G3" s="41" t="s">
        <v>74</v>
      </c>
      <c r="H3" s="42" t="s">
        <v>75</v>
      </c>
      <c r="I3" s="41" t="s">
        <v>76</v>
      </c>
      <c r="J3" s="42" t="s">
        <v>66</v>
      </c>
      <c r="K3" s="43" t="s">
        <v>77</v>
      </c>
      <c r="L3" s="41" t="s">
        <v>68</v>
      </c>
      <c r="M3" s="41" t="s">
        <v>69</v>
      </c>
      <c r="N3" s="41"/>
      <c r="O3" s="44" t="s">
        <v>78</v>
      </c>
      <c r="P3" s="41"/>
      <c r="Q3" s="41" t="s">
        <v>71</v>
      </c>
      <c r="R3" s="45"/>
      <c r="S3" s="46">
        <v>8.1</v>
      </c>
      <c r="T3" s="47">
        <f t="shared" si="0"/>
        <v>0</v>
      </c>
      <c r="U3" s="48">
        <f>'[1]HZ upd 6.27.2025'!B70</f>
        <v>3.72</v>
      </c>
      <c r="V3" s="11">
        <v>3.63</v>
      </c>
      <c r="W3" s="41" t="s">
        <v>72</v>
      </c>
      <c r="X3" s="49">
        <v>43</v>
      </c>
      <c r="Y3" s="49">
        <v>38</v>
      </c>
      <c r="Z3" s="49">
        <v>66</v>
      </c>
      <c r="AA3" s="46">
        <v>4</v>
      </c>
      <c r="AB3" s="50">
        <v>14</v>
      </c>
      <c r="AC3" s="51">
        <f t="shared" si="1"/>
        <v>0.107844</v>
      </c>
      <c r="AD3" s="52">
        <f t="shared" si="2"/>
        <v>8438.1143132673114</v>
      </c>
      <c r="AE3" s="41">
        <v>2250</v>
      </c>
      <c r="AF3" s="53">
        <f t="shared" si="3"/>
        <v>0.26664725274725276</v>
      </c>
      <c r="AG3" s="54" t="s">
        <v>73</v>
      </c>
      <c r="AH3" s="55">
        <f t="shared" si="4"/>
        <v>0.38500000000000001</v>
      </c>
      <c r="AI3" s="53">
        <f t="shared" si="5"/>
        <v>1.4322000000000001</v>
      </c>
      <c r="AJ3" s="53">
        <f t="shared" si="6"/>
        <v>5.4188472527472529</v>
      </c>
      <c r="AK3" s="55">
        <v>0.01</v>
      </c>
      <c r="AL3" s="53">
        <f t="shared" si="7"/>
        <v>5.9699999999999996E-2</v>
      </c>
      <c r="AM3" s="55">
        <v>0</v>
      </c>
      <c r="AN3" s="53">
        <f t="shared" si="8"/>
        <v>0</v>
      </c>
      <c r="AO3" s="55">
        <v>0</v>
      </c>
      <c r="AP3" s="53">
        <f t="shared" si="9"/>
        <v>0</v>
      </c>
      <c r="AQ3" s="55">
        <v>0</v>
      </c>
      <c r="AR3" s="53">
        <f t="shared" si="10"/>
        <v>0</v>
      </c>
      <c r="AS3" s="41">
        <v>0</v>
      </c>
      <c r="AT3" s="55">
        <v>0</v>
      </c>
      <c r="AU3" s="53">
        <f t="shared" si="11"/>
        <v>0</v>
      </c>
      <c r="AV3" s="53">
        <v>0</v>
      </c>
      <c r="AW3" s="55">
        <v>0</v>
      </c>
      <c r="AX3" s="53">
        <f t="shared" si="12"/>
        <v>0</v>
      </c>
      <c r="AY3" s="53">
        <v>0</v>
      </c>
      <c r="AZ3" s="55">
        <v>0</v>
      </c>
      <c r="BA3" s="53">
        <f t="shared" si="13"/>
        <v>0</v>
      </c>
      <c r="BB3" s="53">
        <f t="shared" si="14"/>
        <v>5.9699999999999996E-2</v>
      </c>
      <c r="BC3" s="53">
        <f t="shared" si="15"/>
        <v>5.4785472527472532</v>
      </c>
      <c r="BD3" s="56">
        <f t="shared" si="16"/>
        <v>8.2320393174664414E-2</v>
      </c>
      <c r="BE3" s="11">
        <v>5.97</v>
      </c>
      <c r="BF3" s="11">
        <v>12.99</v>
      </c>
      <c r="BG3" s="56">
        <f t="shared" si="17"/>
        <v>0.5404157043879908</v>
      </c>
      <c r="BH3" s="12">
        <v>2100</v>
      </c>
      <c r="BI3" s="53">
        <f t="shared" si="18"/>
        <v>11504.949230769231</v>
      </c>
      <c r="BJ3" s="53">
        <f t="shared" si="19"/>
        <v>12537</v>
      </c>
    </row>
    <row r="4" spans="1:62" ht="47.25" customHeight="1" x14ac:dyDescent="0.25">
      <c r="A4" s="40">
        <v>3</v>
      </c>
      <c r="B4" s="41"/>
      <c r="C4" s="41"/>
      <c r="D4" s="41"/>
      <c r="E4" s="41"/>
      <c r="F4" s="41" t="s">
        <v>62</v>
      </c>
      <c r="G4" s="41" t="s">
        <v>79</v>
      </c>
      <c r="H4" s="42" t="s">
        <v>75</v>
      </c>
      <c r="I4" s="41" t="s">
        <v>76</v>
      </c>
      <c r="J4" s="42" t="s">
        <v>66</v>
      </c>
      <c r="K4" s="43" t="s">
        <v>77</v>
      </c>
      <c r="L4" s="41" t="s">
        <v>68</v>
      </c>
      <c r="M4" s="41" t="s">
        <v>69</v>
      </c>
      <c r="N4" s="41"/>
      <c r="O4" s="44" t="s">
        <v>80</v>
      </c>
      <c r="P4" s="41"/>
      <c r="Q4" s="41" t="s">
        <v>71</v>
      </c>
      <c r="R4" s="45"/>
      <c r="S4" s="46">
        <v>8.1</v>
      </c>
      <c r="T4" s="47">
        <f t="shared" si="0"/>
        <v>0</v>
      </c>
      <c r="U4" s="48">
        <f>'[1]HZ upd 6.27.2025'!B70</f>
        <v>3.72</v>
      </c>
      <c r="V4" s="11">
        <v>3.63</v>
      </c>
      <c r="W4" s="41" t="s">
        <v>72</v>
      </c>
      <c r="X4" s="49">
        <v>43</v>
      </c>
      <c r="Y4" s="49">
        <v>38</v>
      </c>
      <c r="Z4" s="49">
        <v>66</v>
      </c>
      <c r="AA4" s="46">
        <v>4</v>
      </c>
      <c r="AB4" s="50">
        <v>14</v>
      </c>
      <c r="AC4" s="51">
        <f t="shared" si="1"/>
        <v>0.107844</v>
      </c>
      <c r="AD4" s="52">
        <f t="shared" si="2"/>
        <v>8438.1143132673114</v>
      </c>
      <c r="AE4" s="41">
        <v>2250</v>
      </c>
      <c r="AF4" s="53">
        <f t="shared" si="3"/>
        <v>0.26664725274725276</v>
      </c>
      <c r="AG4" s="54" t="s">
        <v>81</v>
      </c>
      <c r="AH4" s="55">
        <f t="shared" si="4"/>
        <v>0.38500000000000001</v>
      </c>
      <c r="AI4" s="53">
        <f t="shared" si="5"/>
        <v>1.4322000000000001</v>
      </c>
      <c r="AJ4" s="53">
        <f t="shared" si="6"/>
        <v>5.4188472527472529</v>
      </c>
      <c r="AK4" s="55">
        <v>0.01</v>
      </c>
      <c r="AL4" s="53">
        <f t="shared" si="7"/>
        <v>5.9699999999999996E-2</v>
      </c>
      <c r="AM4" s="55">
        <v>0</v>
      </c>
      <c r="AN4" s="53">
        <f t="shared" si="8"/>
        <v>0</v>
      </c>
      <c r="AO4" s="55">
        <v>0</v>
      </c>
      <c r="AP4" s="53">
        <f t="shared" si="9"/>
        <v>0</v>
      </c>
      <c r="AQ4" s="55">
        <v>0</v>
      </c>
      <c r="AR4" s="53">
        <f t="shared" si="10"/>
        <v>0</v>
      </c>
      <c r="AS4" s="41">
        <v>0</v>
      </c>
      <c r="AT4" s="55">
        <v>0</v>
      </c>
      <c r="AU4" s="53">
        <f t="shared" si="11"/>
        <v>0</v>
      </c>
      <c r="AV4" s="53">
        <v>0</v>
      </c>
      <c r="AW4" s="55">
        <v>0</v>
      </c>
      <c r="AX4" s="53">
        <f t="shared" si="12"/>
        <v>0</v>
      </c>
      <c r="AY4" s="53">
        <v>0</v>
      </c>
      <c r="AZ4" s="55">
        <v>0</v>
      </c>
      <c r="BA4" s="53">
        <f t="shared" si="13"/>
        <v>0</v>
      </c>
      <c r="BB4" s="53">
        <f t="shared" si="14"/>
        <v>5.9699999999999996E-2</v>
      </c>
      <c r="BC4" s="53">
        <f t="shared" si="15"/>
        <v>5.4785472527472532</v>
      </c>
      <c r="BD4" s="56">
        <f t="shared" si="16"/>
        <v>8.2320393174664414E-2</v>
      </c>
      <c r="BE4" s="11">
        <v>5.97</v>
      </c>
      <c r="BF4" s="11">
        <v>12.99</v>
      </c>
      <c r="BG4" s="56">
        <f t="shared" si="17"/>
        <v>0.5404157043879908</v>
      </c>
      <c r="BH4" s="12">
        <v>2100</v>
      </c>
      <c r="BI4" s="53">
        <f t="shared" si="18"/>
        <v>11504.949230769231</v>
      </c>
      <c r="BJ4" s="53">
        <f t="shared" si="19"/>
        <v>12537</v>
      </c>
    </row>
    <row r="5" spans="1:62" ht="47.25" customHeight="1" x14ac:dyDescent="0.25">
      <c r="A5" s="40">
        <v>4</v>
      </c>
      <c r="B5" s="41"/>
      <c r="C5" s="41"/>
      <c r="D5" s="41"/>
      <c r="E5" s="41"/>
      <c r="F5" s="41" t="s">
        <v>62</v>
      </c>
      <c r="G5" s="41" t="s">
        <v>82</v>
      </c>
      <c r="H5" s="42" t="s">
        <v>75</v>
      </c>
      <c r="I5" s="41" t="s">
        <v>76</v>
      </c>
      <c r="J5" s="42" t="s">
        <v>66</v>
      </c>
      <c r="K5" s="43" t="s">
        <v>77</v>
      </c>
      <c r="L5" s="41" t="s">
        <v>68</v>
      </c>
      <c r="M5" s="41" t="s">
        <v>69</v>
      </c>
      <c r="N5" s="41"/>
      <c r="O5" s="44" t="s">
        <v>83</v>
      </c>
      <c r="P5" s="41"/>
      <c r="Q5" s="41" t="s">
        <v>71</v>
      </c>
      <c r="R5" s="45"/>
      <c r="S5" s="46">
        <v>8.1</v>
      </c>
      <c r="T5" s="47">
        <f t="shared" si="0"/>
        <v>0</v>
      </c>
      <c r="U5" s="48">
        <f>'[1]HZ upd 6.27.2025'!B70</f>
        <v>3.72</v>
      </c>
      <c r="V5" s="11">
        <v>3.63</v>
      </c>
      <c r="W5" s="41" t="s">
        <v>72</v>
      </c>
      <c r="X5" s="49">
        <v>43</v>
      </c>
      <c r="Y5" s="49">
        <v>38</v>
      </c>
      <c r="Z5" s="49">
        <v>66</v>
      </c>
      <c r="AA5" s="46">
        <v>4</v>
      </c>
      <c r="AB5" s="50">
        <v>14</v>
      </c>
      <c r="AC5" s="51">
        <f t="shared" si="1"/>
        <v>0.107844</v>
      </c>
      <c r="AD5" s="52">
        <f t="shared" si="2"/>
        <v>8438.1143132673114</v>
      </c>
      <c r="AE5" s="41">
        <v>2250</v>
      </c>
      <c r="AF5" s="53">
        <f t="shared" si="3"/>
        <v>0.26664725274725276</v>
      </c>
      <c r="AG5" s="54" t="s">
        <v>73</v>
      </c>
      <c r="AH5" s="55">
        <f t="shared" si="4"/>
        <v>0.38500000000000001</v>
      </c>
      <c r="AI5" s="53">
        <f t="shared" si="5"/>
        <v>1.4322000000000001</v>
      </c>
      <c r="AJ5" s="53">
        <f t="shared" si="6"/>
        <v>5.4188472527472529</v>
      </c>
      <c r="AK5" s="55">
        <v>0.01</v>
      </c>
      <c r="AL5" s="53">
        <f t="shared" si="7"/>
        <v>5.9699999999999996E-2</v>
      </c>
      <c r="AM5" s="55">
        <v>0</v>
      </c>
      <c r="AN5" s="53">
        <f t="shared" si="8"/>
        <v>0</v>
      </c>
      <c r="AO5" s="55">
        <v>0</v>
      </c>
      <c r="AP5" s="53">
        <f t="shared" si="9"/>
        <v>0</v>
      </c>
      <c r="AQ5" s="55">
        <v>0</v>
      </c>
      <c r="AR5" s="53">
        <f t="shared" si="10"/>
        <v>0</v>
      </c>
      <c r="AS5" s="41">
        <v>0</v>
      </c>
      <c r="AT5" s="55">
        <v>0</v>
      </c>
      <c r="AU5" s="53">
        <f t="shared" si="11"/>
        <v>0</v>
      </c>
      <c r="AV5" s="53">
        <v>0</v>
      </c>
      <c r="AW5" s="55">
        <v>0</v>
      </c>
      <c r="AX5" s="53">
        <f t="shared" si="12"/>
        <v>0</v>
      </c>
      <c r="AY5" s="53">
        <v>0</v>
      </c>
      <c r="AZ5" s="55">
        <v>0</v>
      </c>
      <c r="BA5" s="53">
        <f t="shared" si="13"/>
        <v>0</v>
      </c>
      <c r="BB5" s="53">
        <f t="shared" si="14"/>
        <v>5.9699999999999996E-2</v>
      </c>
      <c r="BC5" s="53">
        <f t="shared" si="15"/>
        <v>5.4785472527472532</v>
      </c>
      <c r="BD5" s="56">
        <f t="shared" si="16"/>
        <v>8.2320393174664414E-2</v>
      </c>
      <c r="BE5" s="11">
        <v>5.97</v>
      </c>
      <c r="BF5" s="11">
        <v>12.99</v>
      </c>
      <c r="BG5" s="56">
        <f t="shared" si="17"/>
        <v>0.5404157043879908</v>
      </c>
      <c r="BH5" s="12">
        <v>2100</v>
      </c>
      <c r="BI5" s="53">
        <f t="shared" si="18"/>
        <v>11504.949230769231</v>
      </c>
      <c r="BJ5" s="53">
        <f t="shared" si="19"/>
        <v>12537</v>
      </c>
    </row>
    <row r="6" spans="1:62" ht="47.25" customHeight="1" x14ac:dyDescent="0.25">
      <c r="A6" s="40">
        <v>5</v>
      </c>
      <c r="B6" s="41"/>
      <c r="C6" s="41"/>
      <c r="D6" s="41"/>
      <c r="E6" s="41"/>
      <c r="F6" s="41" t="s">
        <v>62</v>
      </c>
      <c r="G6" s="41" t="s">
        <v>84</v>
      </c>
      <c r="H6" s="42" t="s">
        <v>75</v>
      </c>
      <c r="I6" s="41" t="s">
        <v>76</v>
      </c>
      <c r="J6" s="42" t="s">
        <v>66</v>
      </c>
      <c r="K6" s="43" t="s">
        <v>77</v>
      </c>
      <c r="L6" s="41" t="s">
        <v>68</v>
      </c>
      <c r="M6" s="41" t="s">
        <v>69</v>
      </c>
      <c r="N6" s="41"/>
      <c r="O6" s="44" t="s">
        <v>85</v>
      </c>
      <c r="P6" s="41"/>
      <c r="Q6" s="41" t="s">
        <v>71</v>
      </c>
      <c r="R6" s="45"/>
      <c r="S6" s="46">
        <v>8.1</v>
      </c>
      <c r="T6" s="47">
        <f t="shared" si="0"/>
        <v>0</v>
      </c>
      <c r="U6" s="48">
        <f>'[1]HZ upd 6.27.2025'!B70</f>
        <v>3.72</v>
      </c>
      <c r="V6" s="11">
        <v>3.63</v>
      </c>
      <c r="W6" s="41" t="s">
        <v>72</v>
      </c>
      <c r="X6" s="49">
        <v>43</v>
      </c>
      <c r="Y6" s="49">
        <v>38</v>
      </c>
      <c r="Z6" s="49">
        <v>66</v>
      </c>
      <c r="AA6" s="46">
        <v>4</v>
      </c>
      <c r="AB6" s="50">
        <v>14</v>
      </c>
      <c r="AC6" s="51">
        <f t="shared" si="1"/>
        <v>0.107844</v>
      </c>
      <c r="AD6" s="52">
        <f t="shared" si="2"/>
        <v>8438.1143132673114</v>
      </c>
      <c r="AE6" s="41">
        <v>2250</v>
      </c>
      <c r="AF6" s="53">
        <f t="shared" si="3"/>
        <v>0.26664725274725276</v>
      </c>
      <c r="AG6" s="54" t="s">
        <v>73</v>
      </c>
      <c r="AH6" s="55">
        <f t="shared" si="4"/>
        <v>0.38500000000000001</v>
      </c>
      <c r="AI6" s="53">
        <f t="shared" si="5"/>
        <v>1.4322000000000001</v>
      </c>
      <c r="AJ6" s="53">
        <f t="shared" si="6"/>
        <v>5.4188472527472529</v>
      </c>
      <c r="AK6" s="55">
        <v>0.01</v>
      </c>
      <c r="AL6" s="53">
        <f t="shared" si="7"/>
        <v>5.9699999999999996E-2</v>
      </c>
      <c r="AM6" s="55">
        <v>0</v>
      </c>
      <c r="AN6" s="53">
        <f t="shared" si="8"/>
        <v>0</v>
      </c>
      <c r="AO6" s="55">
        <v>0</v>
      </c>
      <c r="AP6" s="53">
        <f t="shared" si="9"/>
        <v>0</v>
      </c>
      <c r="AQ6" s="55">
        <v>0</v>
      </c>
      <c r="AR6" s="53">
        <f t="shared" si="10"/>
        <v>0</v>
      </c>
      <c r="AS6" s="41">
        <v>0</v>
      </c>
      <c r="AT6" s="55">
        <v>0</v>
      </c>
      <c r="AU6" s="53">
        <f t="shared" si="11"/>
        <v>0</v>
      </c>
      <c r="AV6" s="53">
        <v>0</v>
      </c>
      <c r="AW6" s="55">
        <v>0</v>
      </c>
      <c r="AX6" s="53">
        <f t="shared" si="12"/>
        <v>0</v>
      </c>
      <c r="AY6" s="53">
        <v>0</v>
      </c>
      <c r="AZ6" s="55">
        <v>0</v>
      </c>
      <c r="BA6" s="53">
        <f t="shared" si="13"/>
        <v>0</v>
      </c>
      <c r="BB6" s="53">
        <f t="shared" si="14"/>
        <v>5.9699999999999996E-2</v>
      </c>
      <c r="BC6" s="53">
        <f t="shared" si="15"/>
        <v>5.4785472527472532</v>
      </c>
      <c r="BD6" s="56">
        <f t="shared" si="16"/>
        <v>8.2320393174664414E-2</v>
      </c>
      <c r="BE6" s="11">
        <v>5.97</v>
      </c>
      <c r="BF6" s="11">
        <v>12.99</v>
      </c>
      <c r="BG6" s="56">
        <f t="shared" si="17"/>
        <v>0.5404157043879908</v>
      </c>
      <c r="BH6" s="12">
        <v>2100</v>
      </c>
      <c r="BI6" s="53">
        <f t="shared" si="18"/>
        <v>11504.949230769231</v>
      </c>
      <c r="BJ6" s="53">
        <f t="shared" si="19"/>
        <v>12537</v>
      </c>
    </row>
    <row r="7" spans="1:62" ht="47.25" customHeight="1" x14ac:dyDescent="0.25">
      <c r="A7" s="40">
        <v>6</v>
      </c>
      <c r="B7" s="41"/>
      <c r="C7" s="41"/>
      <c r="D7" s="41"/>
      <c r="E7" s="41"/>
      <c r="F7" s="41" t="s">
        <v>62</v>
      </c>
      <c r="G7" s="41" t="s">
        <v>86</v>
      </c>
      <c r="H7" s="42" t="s">
        <v>75</v>
      </c>
      <c r="I7" s="41" t="s">
        <v>76</v>
      </c>
      <c r="J7" s="42" t="s">
        <v>87</v>
      </c>
      <c r="K7" s="43" t="s">
        <v>77</v>
      </c>
      <c r="L7" s="41" t="s">
        <v>68</v>
      </c>
      <c r="M7" s="41" t="s">
        <v>69</v>
      </c>
      <c r="N7" s="41"/>
      <c r="O7" s="44" t="s">
        <v>88</v>
      </c>
      <c r="P7" s="41"/>
      <c r="Q7" s="41" t="s">
        <v>71</v>
      </c>
      <c r="R7" s="45"/>
      <c r="S7" s="46">
        <v>8.1</v>
      </c>
      <c r="T7" s="47">
        <f t="shared" si="0"/>
        <v>0</v>
      </c>
      <c r="U7" s="48">
        <f>'[1]HZ upd 6.27.2025'!B70</f>
        <v>3.72</v>
      </c>
      <c r="V7" s="11">
        <v>3.63</v>
      </c>
      <c r="W7" s="41" t="s">
        <v>72</v>
      </c>
      <c r="X7" s="49">
        <v>43</v>
      </c>
      <c r="Y7" s="49">
        <v>38</v>
      </c>
      <c r="Z7" s="49">
        <v>66</v>
      </c>
      <c r="AA7" s="46">
        <v>4</v>
      </c>
      <c r="AB7" s="50">
        <v>14</v>
      </c>
      <c r="AC7" s="51">
        <f t="shared" si="1"/>
        <v>0.107844</v>
      </c>
      <c r="AD7" s="52">
        <f t="shared" si="2"/>
        <v>8438.1143132673114</v>
      </c>
      <c r="AE7" s="41">
        <v>2250</v>
      </c>
      <c r="AF7" s="53">
        <f t="shared" si="3"/>
        <v>0.26664725274725276</v>
      </c>
      <c r="AG7" s="54" t="s">
        <v>73</v>
      </c>
      <c r="AH7" s="55">
        <f t="shared" si="4"/>
        <v>0.38500000000000001</v>
      </c>
      <c r="AI7" s="53">
        <f t="shared" si="5"/>
        <v>1.4322000000000001</v>
      </c>
      <c r="AJ7" s="53">
        <f t="shared" si="6"/>
        <v>5.4188472527472529</v>
      </c>
      <c r="AK7" s="55">
        <v>0.01</v>
      </c>
      <c r="AL7" s="53">
        <f t="shared" si="7"/>
        <v>5.9699999999999996E-2</v>
      </c>
      <c r="AM7" s="55">
        <v>0</v>
      </c>
      <c r="AN7" s="53">
        <f t="shared" si="8"/>
        <v>0</v>
      </c>
      <c r="AO7" s="55">
        <v>0</v>
      </c>
      <c r="AP7" s="53">
        <f t="shared" si="9"/>
        <v>0</v>
      </c>
      <c r="AQ7" s="55">
        <v>0</v>
      </c>
      <c r="AR7" s="53">
        <f t="shared" si="10"/>
        <v>0</v>
      </c>
      <c r="AS7" s="41">
        <v>0</v>
      </c>
      <c r="AT7" s="55">
        <v>0</v>
      </c>
      <c r="AU7" s="53">
        <f t="shared" si="11"/>
        <v>0</v>
      </c>
      <c r="AV7" s="53">
        <v>0</v>
      </c>
      <c r="AW7" s="55">
        <v>0</v>
      </c>
      <c r="AX7" s="53">
        <f t="shared" si="12"/>
        <v>0</v>
      </c>
      <c r="AY7" s="53">
        <v>0</v>
      </c>
      <c r="AZ7" s="55">
        <v>0</v>
      </c>
      <c r="BA7" s="53">
        <f t="shared" si="13"/>
        <v>0</v>
      </c>
      <c r="BB7" s="53">
        <f t="shared" si="14"/>
        <v>5.9699999999999996E-2</v>
      </c>
      <c r="BC7" s="53">
        <f t="shared" si="15"/>
        <v>5.4785472527472532</v>
      </c>
      <c r="BD7" s="56">
        <f t="shared" si="16"/>
        <v>8.2320393174664414E-2</v>
      </c>
      <c r="BE7" s="11">
        <v>5.97</v>
      </c>
      <c r="BF7" s="11">
        <v>12.99</v>
      </c>
      <c r="BG7" s="56">
        <f t="shared" si="17"/>
        <v>0.5404157043879908</v>
      </c>
      <c r="BH7" s="12">
        <v>2100</v>
      </c>
      <c r="BI7" s="53">
        <f t="shared" si="18"/>
        <v>11504.949230769231</v>
      </c>
      <c r="BJ7" s="53">
        <f t="shared" si="19"/>
        <v>12537</v>
      </c>
    </row>
    <row r="8" spans="1:62" ht="47.25" customHeight="1" x14ac:dyDescent="0.25">
      <c r="A8" s="40">
        <v>7</v>
      </c>
      <c r="B8" s="41"/>
      <c r="C8" s="41"/>
      <c r="D8" s="41"/>
      <c r="E8" s="41"/>
      <c r="F8" s="41" t="s">
        <v>62</v>
      </c>
      <c r="G8" s="41" t="s">
        <v>89</v>
      </c>
      <c r="H8" s="42" t="s">
        <v>75</v>
      </c>
      <c r="I8" s="41" t="s">
        <v>76</v>
      </c>
      <c r="J8" s="42" t="s">
        <v>66</v>
      </c>
      <c r="K8" s="43" t="s">
        <v>77</v>
      </c>
      <c r="L8" s="41" t="s">
        <v>68</v>
      </c>
      <c r="M8" s="41" t="s">
        <v>69</v>
      </c>
      <c r="N8" s="41"/>
      <c r="O8" s="44" t="s">
        <v>90</v>
      </c>
      <c r="P8" s="41"/>
      <c r="Q8" s="41" t="s">
        <v>71</v>
      </c>
      <c r="R8" s="45"/>
      <c r="S8" s="46">
        <v>8.1</v>
      </c>
      <c r="T8" s="47">
        <f t="shared" si="0"/>
        <v>0</v>
      </c>
      <c r="U8" s="48">
        <f>'[1]HZ upd 6.27.2025'!B70</f>
        <v>3.72</v>
      </c>
      <c r="V8" s="11">
        <v>3.63</v>
      </c>
      <c r="W8" s="41" t="s">
        <v>72</v>
      </c>
      <c r="X8" s="49">
        <v>43</v>
      </c>
      <c r="Y8" s="49">
        <v>38</v>
      </c>
      <c r="Z8" s="49">
        <v>66</v>
      </c>
      <c r="AA8" s="46">
        <v>4</v>
      </c>
      <c r="AB8" s="50">
        <v>14</v>
      </c>
      <c r="AC8" s="51">
        <f t="shared" si="1"/>
        <v>0.107844</v>
      </c>
      <c r="AD8" s="52">
        <f t="shared" si="2"/>
        <v>8438.1143132673114</v>
      </c>
      <c r="AE8" s="41">
        <v>2250</v>
      </c>
      <c r="AF8" s="53">
        <f t="shared" si="3"/>
        <v>0.26664725274725276</v>
      </c>
      <c r="AG8" s="54" t="s">
        <v>73</v>
      </c>
      <c r="AH8" s="55">
        <f t="shared" si="4"/>
        <v>0.38500000000000001</v>
      </c>
      <c r="AI8" s="53">
        <f t="shared" si="5"/>
        <v>1.4322000000000001</v>
      </c>
      <c r="AJ8" s="53">
        <f t="shared" si="6"/>
        <v>5.4188472527472529</v>
      </c>
      <c r="AK8" s="55">
        <v>0.01</v>
      </c>
      <c r="AL8" s="53">
        <f t="shared" si="7"/>
        <v>5.9699999999999996E-2</v>
      </c>
      <c r="AM8" s="55">
        <v>0</v>
      </c>
      <c r="AN8" s="53">
        <f t="shared" si="8"/>
        <v>0</v>
      </c>
      <c r="AO8" s="55">
        <v>0</v>
      </c>
      <c r="AP8" s="53">
        <f t="shared" si="9"/>
        <v>0</v>
      </c>
      <c r="AQ8" s="55">
        <v>0</v>
      </c>
      <c r="AR8" s="53">
        <f t="shared" si="10"/>
        <v>0</v>
      </c>
      <c r="AS8" s="41">
        <v>0</v>
      </c>
      <c r="AT8" s="55">
        <v>0</v>
      </c>
      <c r="AU8" s="53">
        <f t="shared" si="11"/>
        <v>0</v>
      </c>
      <c r="AV8" s="53">
        <v>0</v>
      </c>
      <c r="AW8" s="55">
        <v>0</v>
      </c>
      <c r="AX8" s="53">
        <f t="shared" si="12"/>
        <v>0</v>
      </c>
      <c r="AY8" s="53">
        <v>0</v>
      </c>
      <c r="AZ8" s="55">
        <v>0</v>
      </c>
      <c r="BA8" s="53">
        <f t="shared" si="13"/>
        <v>0</v>
      </c>
      <c r="BB8" s="53">
        <f t="shared" si="14"/>
        <v>5.9699999999999996E-2</v>
      </c>
      <c r="BC8" s="53">
        <f t="shared" si="15"/>
        <v>5.4785472527472532</v>
      </c>
      <c r="BD8" s="56">
        <f t="shared" si="16"/>
        <v>8.2320393174664414E-2</v>
      </c>
      <c r="BE8" s="11">
        <v>5.97</v>
      </c>
      <c r="BF8" s="11">
        <v>12.99</v>
      </c>
      <c r="BG8" s="56">
        <f t="shared" si="17"/>
        <v>0.5404157043879908</v>
      </c>
      <c r="BH8" s="12">
        <v>2100</v>
      </c>
      <c r="BI8" s="53">
        <f t="shared" si="18"/>
        <v>11504.949230769231</v>
      </c>
      <c r="BJ8" s="53">
        <f t="shared" si="19"/>
        <v>12537</v>
      </c>
    </row>
    <row r="9" spans="1:62" ht="47.25" customHeight="1" x14ac:dyDescent="0.25">
      <c r="A9" s="40">
        <v>8</v>
      </c>
      <c r="B9" s="41"/>
      <c r="C9" s="41"/>
      <c r="D9" s="41"/>
      <c r="E9" s="41"/>
      <c r="F9" s="41" t="s">
        <v>62</v>
      </c>
      <c r="G9" s="41" t="s">
        <v>91</v>
      </c>
      <c r="H9" s="42" t="s">
        <v>75</v>
      </c>
      <c r="I9" s="41" t="s">
        <v>76</v>
      </c>
      <c r="J9" s="42" t="s">
        <v>66</v>
      </c>
      <c r="K9" s="43" t="s">
        <v>77</v>
      </c>
      <c r="L9" s="41" t="s">
        <v>68</v>
      </c>
      <c r="M9" s="41" t="s">
        <v>69</v>
      </c>
      <c r="N9" s="41"/>
      <c r="O9" s="44" t="s">
        <v>92</v>
      </c>
      <c r="P9" s="41"/>
      <c r="Q9" s="41" t="s">
        <v>71</v>
      </c>
      <c r="R9" s="45"/>
      <c r="S9" s="46">
        <v>8.1</v>
      </c>
      <c r="T9" s="47">
        <f t="shared" si="0"/>
        <v>0</v>
      </c>
      <c r="U9" s="48">
        <f>'[1]HZ upd 6.27.2025'!B70</f>
        <v>3.72</v>
      </c>
      <c r="V9" s="11">
        <v>3.63</v>
      </c>
      <c r="W9" s="41" t="s">
        <v>72</v>
      </c>
      <c r="X9" s="49">
        <v>43</v>
      </c>
      <c r="Y9" s="49">
        <v>38</v>
      </c>
      <c r="Z9" s="49">
        <v>66</v>
      </c>
      <c r="AA9" s="46">
        <v>4</v>
      </c>
      <c r="AB9" s="50">
        <v>14</v>
      </c>
      <c r="AC9" s="51">
        <f t="shared" si="1"/>
        <v>0.107844</v>
      </c>
      <c r="AD9" s="52">
        <f t="shared" si="2"/>
        <v>8438.1143132673114</v>
      </c>
      <c r="AE9" s="41">
        <v>2250</v>
      </c>
      <c r="AF9" s="53">
        <f t="shared" si="3"/>
        <v>0.26664725274725276</v>
      </c>
      <c r="AG9" s="54" t="s">
        <v>73</v>
      </c>
      <c r="AH9" s="55">
        <f t="shared" si="4"/>
        <v>0.38500000000000001</v>
      </c>
      <c r="AI9" s="53">
        <f t="shared" si="5"/>
        <v>1.4322000000000001</v>
      </c>
      <c r="AJ9" s="53">
        <f t="shared" si="6"/>
        <v>5.4188472527472529</v>
      </c>
      <c r="AK9" s="55">
        <v>0.01</v>
      </c>
      <c r="AL9" s="53">
        <f t="shared" si="7"/>
        <v>5.9699999999999996E-2</v>
      </c>
      <c r="AM9" s="55">
        <v>0</v>
      </c>
      <c r="AN9" s="53">
        <f t="shared" si="8"/>
        <v>0</v>
      </c>
      <c r="AO9" s="55">
        <v>0</v>
      </c>
      <c r="AP9" s="53">
        <f t="shared" si="9"/>
        <v>0</v>
      </c>
      <c r="AQ9" s="55">
        <v>0</v>
      </c>
      <c r="AR9" s="53">
        <f t="shared" si="10"/>
        <v>0</v>
      </c>
      <c r="AS9" s="41">
        <v>0</v>
      </c>
      <c r="AT9" s="55">
        <v>0</v>
      </c>
      <c r="AU9" s="53">
        <f t="shared" si="11"/>
        <v>0</v>
      </c>
      <c r="AV9" s="53">
        <v>0</v>
      </c>
      <c r="AW9" s="55">
        <v>0</v>
      </c>
      <c r="AX9" s="53">
        <f t="shared" si="12"/>
        <v>0</v>
      </c>
      <c r="AY9" s="53">
        <v>0</v>
      </c>
      <c r="AZ9" s="55">
        <v>0</v>
      </c>
      <c r="BA9" s="53">
        <f t="shared" si="13"/>
        <v>0</v>
      </c>
      <c r="BB9" s="53">
        <f t="shared" si="14"/>
        <v>5.9699999999999996E-2</v>
      </c>
      <c r="BC9" s="53">
        <f t="shared" si="15"/>
        <v>5.4785472527472532</v>
      </c>
      <c r="BD9" s="56">
        <f t="shared" si="16"/>
        <v>8.2320393174664414E-2</v>
      </c>
      <c r="BE9" s="11">
        <v>5.97</v>
      </c>
      <c r="BF9" s="11">
        <v>12.99</v>
      </c>
      <c r="BG9" s="56">
        <f t="shared" si="17"/>
        <v>0.5404157043879908</v>
      </c>
      <c r="BH9" s="12">
        <v>2100</v>
      </c>
      <c r="BI9" s="53">
        <f t="shared" si="18"/>
        <v>11504.949230769231</v>
      </c>
      <c r="BJ9" s="53">
        <f t="shared" si="19"/>
        <v>12537</v>
      </c>
    </row>
  </sheetData>
  <sheetProtection insertRows="0" deleteRows="0" sort="0"/>
  <protectedRanges>
    <protectedRange sqref="BG2:BH9 A2:I9 L2:N9 AQ1:AR1 AV1 AY1 P2:U9 A10:J248 L10:BA248 AA2:AA9 AI2:BD9 AC2:AF9" name="Range1"/>
    <protectedRange sqref="K2:K253" name="Range1_1"/>
    <protectedRange sqref="J2:J9" name="Range1_2"/>
    <protectedRange sqref="V2:Z9" name="Range1_4"/>
    <protectedRange sqref="AB2:AB9" name="Range1_5"/>
    <protectedRange sqref="AH2:AH9" name="Range1_2_1"/>
    <protectedRange sqref="BF2:BF9" name="Range1_6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[1]ValueSelection!#REF!</xm:f>
          </x14:formula1>
          <xm:sqref>F2:F9</xm:sqref>
        </x14:dataValidation>
        <x14:dataValidation type="list" allowBlank="1" showInputMessage="1" showErrorMessage="1">
          <x14:formula1>
            <xm:f>[1]ValueSelection!#REF!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Q2:Q9</xm:sqref>
        </x14:dataValidation>
        <x14:dataValidation type="list" allowBlank="1" showInputMessage="1" showErrorMessage="1">
          <x14:formula1>
            <xm:f>[1]ValueSelection!#REF!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2025-08-11T03:08:40Z</dcterms:created>
  <dcterms:modified xsi:type="dcterms:W3CDTF">2025-08-11T03:11:33Z</dcterms:modified>
</cp:coreProperties>
</file>