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5" i="1" l="1"/>
  <c r="AU25" i="1"/>
  <c r="AR25" i="1"/>
  <c r="AP25" i="1"/>
  <c r="AN25" i="1"/>
  <c r="AL25" i="1"/>
  <c r="AV25" i="1" s="1"/>
  <c r="AI25" i="1"/>
  <c r="AB25" i="1"/>
  <c r="AD25" i="1" s="1"/>
  <c r="AF25" i="1" s="1"/>
  <c r="AJ25" i="1" s="1"/>
  <c r="BB24" i="1"/>
  <c r="AU24" i="1"/>
  <c r="AR24" i="1"/>
  <c r="AP24" i="1"/>
  <c r="AN24" i="1"/>
  <c r="AL24" i="1"/>
  <c r="AV24" i="1" s="1"/>
  <c r="AI24" i="1"/>
  <c r="AB24" i="1"/>
  <c r="AD24" i="1" s="1"/>
  <c r="AF24" i="1" s="1"/>
  <c r="AJ24" i="1" s="1"/>
  <c r="BB23" i="1"/>
  <c r="AU23" i="1"/>
  <c r="AR23" i="1"/>
  <c r="AP23" i="1"/>
  <c r="AN23" i="1"/>
  <c r="AL23" i="1"/>
  <c r="AI23" i="1"/>
  <c r="AB23" i="1"/>
  <c r="AD23" i="1" s="1"/>
  <c r="AF23" i="1" s="1"/>
  <c r="AJ23" i="1" s="1"/>
  <c r="BB22" i="1"/>
  <c r="AU22" i="1"/>
  <c r="AR22" i="1"/>
  <c r="AP22" i="1"/>
  <c r="AN22" i="1"/>
  <c r="AL22" i="1"/>
  <c r="AI22" i="1"/>
  <c r="AB22" i="1"/>
  <c r="AD22" i="1" s="1"/>
  <c r="AF22" i="1" s="1"/>
  <c r="AJ22" i="1" s="1"/>
  <c r="BB21" i="1"/>
  <c r="AU21" i="1"/>
  <c r="AR21" i="1"/>
  <c r="AP21" i="1"/>
  <c r="AN21" i="1"/>
  <c r="AL21" i="1"/>
  <c r="AI21" i="1"/>
  <c r="AD21" i="1"/>
  <c r="AF21" i="1" s="1"/>
  <c r="AJ21" i="1" s="1"/>
  <c r="AB21" i="1"/>
  <c r="BB20" i="1"/>
  <c r="AU20" i="1"/>
  <c r="AR20" i="1"/>
  <c r="AP20" i="1"/>
  <c r="AN20" i="1"/>
  <c r="AL20" i="1"/>
  <c r="AI20" i="1"/>
  <c r="AB20" i="1"/>
  <c r="AD20" i="1" s="1"/>
  <c r="AF20" i="1" s="1"/>
  <c r="BB19" i="1"/>
  <c r="AU19" i="1"/>
  <c r="AR19" i="1"/>
  <c r="AP19" i="1"/>
  <c r="AN19" i="1"/>
  <c r="AL19" i="1"/>
  <c r="AI19" i="1"/>
  <c r="AB19" i="1"/>
  <c r="AD19" i="1" s="1"/>
  <c r="AF19" i="1" s="1"/>
  <c r="BB18" i="1"/>
  <c r="AU18" i="1"/>
  <c r="AR18" i="1"/>
  <c r="AP18" i="1"/>
  <c r="AN18" i="1"/>
  <c r="AL18" i="1"/>
  <c r="AI18" i="1"/>
  <c r="AD18" i="1"/>
  <c r="AF18" i="1" s="1"/>
  <c r="AJ18" i="1" s="1"/>
  <c r="AB18" i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I16" i="1"/>
  <c r="AB16" i="1"/>
  <c r="AD16" i="1" s="1"/>
  <c r="AF16" i="1" s="1"/>
  <c r="AJ16" i="1" s="1"/>
  <c r="BB15" i="1"/>
  <c r="AU15" i="1"/>
  <c r="AR15" i="1"/>
  <c r="AP15" i="1"/>
  <c r="AN15" i="1"/>
  <c r="AL15" i="1"/>
  <c r="AI15" i="1"/>
  <c r="AB15" i="1"/>
  <c r="AD15" i="1" s="1"/>
  <c r="AF15" i="1" s="1"/>
  <c r="AJ15" i="1" s="1"/>
  <c r="BB14" i="1"/>
  <c r="AU14" i="1"/>
  <c r="AR14" i="1"/>
  <c r="AP14" i="1"/>
  <c r="AN14" i="1"/>
  <c r="AL14" i="1"/>
  <c r="AI14" i="1"/>
  <c r="AD14" i="1"/>
  <c r="AF14" i="1" s="1"/>
  <c r="AJ14" i="1" s="1"/>
  <c r="AB14" i="1"/>
  <c r="BB13" i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V9" i="1" s="1"/>
  <c r="AI9" i="1"/>
  <c r="AB9" i="1"/>
  <c r="AD9" i="1" s="1"/>
  <c r="AF9" i="1" s="1"/>
  <c r="AJ9" i="1" s="1"/>
  <c r="BB8" i="1"/>
  <c r="AU8" i="1"/>
  <c r="AR8" i="1"/>
  <c r="AP8" i="1"/>
  <c r="AN8" i="1"/>
  <c r="AL8" i="1"/>
  <c r="AV8" i="1" s="1"/>
  <c r="AI8" i="1"/>
  <c r="AB8" i="1"/>
  <c r="AD8" i="1" s="1"/>
  <c r="AF8" i="1" s="1"/>
  <c r="AJ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V6" i="1" s="1"/>
  <c r="AI6" i="1"/>
  <c r="AD6" i="1"/>
  <c r="AF6" i="1" s="1"/>
  <c r="AJ6" i="1" s="1"/>
  <c r="AB6" i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V3" i="1" s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2" i="1" s="1"/>
  <c r="AW6" i="1" l="1"/>
  <c r="AW8" i="1"/>
  <c r="AW9" i="1"/>
  <c r="AV11" i="1"/>
  <c r="AV14" i="1"/>
  <c r="AW14" i="1" s="1"/>
  <c r="AV15" i="1"/>
  <c r="AV16" i="1"/>
  <c r="AV18" i="1"/>
  <c r="AV21" i="1"/>
  <c r="AW21" i="1" s="1"/>
  <c r="AW24" i="1"/>
  <c r="AW25" i="1"/>
  <c r="AV2" i="1"/>
  <c r="AV4" i="1"/>
  <c r="AV5" i="1"/>
  <c r="AJ11" i="1"/>
  <c r="AJ12" i="1"/>
  <c r="AW12" i="1" s="1"/>
  <c r="BA12" i="1" s="1"/>
  <c r="AJ13" i="1"/>
  <c r="AV17" i="1"/>
  <c r="AJ19" i="1"/>
  <c r="AJ20" i="1"/>
  <c r="AW20" i="1" s="1"/>
  <c r="BA20" i="1" s="1"/>
  <c r="AJ3" i="1"/>
  <c r="AW3" i="1" s="1"/>
  <c r="AJ4" i="1"/>
  <c r="AJ5" i="1"/>
  <c r="AV7" i="1"/>
  <c r="AW7" i="1" s="1"/>
  <c r="AV10" i="1"/>
  <c r="AW10" i="1" s="1"/>
  <c r="AV12" i="1"/>
  <c r="AV13" i="1"/>
  <c r="AV19" i="1"/>
  <c r="AV20" i="1"/>
  <c r="AV22" i="1"/>
  <c r="AW22" i="1" s="1"/>
  <c r="AV23" i="1"/>
  <c r="AW23" i="1" s="1"/>
  <c r="BA8" i="1"/>
  <c r="AX8" i="1"/>
  <c r="BA9" i="1"/>
  <c r="AX9" i="1"/>
  <c r="BA24" i="1"/>
  <c r="AX24" i="1"/>
  <c r="BA25" i="1"/>
  <c r="AX25" i="1"/>
  <c r="AW11" i="1"/>
  <c r="AX12" i="1"/>
  <c r="AW18" i="1"/>
  <c r="BA6" i="1"/>
  <c r="AX6" i="1"/>
  <c r="AW15" i="1"/>
  <c r="AW16" i="1"/>
  <c r="AW2" i="1"/>
  <c r="AX3" i="1"/>
  <c r="BA3" i="1"/>
  <c r="AW4" i="1"/>
  <c r="AW5" i="1"/>
  <c r="AW17" i="1"/>
  <c r="AX23" i="1" l="1"/>
  <c r="BA23" i="1"/>
  <c r="AX22" i="1"/>
  <c r="BA22" i="1"/>
  <c r="AX7" i="1"/>
  <c r="BA7" i="1"/>
  <c r="AX10" i="1"/>
  <c r="BA10" i="1"/>
  <c r="AX20" i="1"/>
  <c r="AW19" i="1"/>
  <c r="AW13" i="1"/>
  <c r="BA4" i="1"/>
  <c r="AX4" i="1"/>
  <c r="AX15" i="1"/>
  <c r="BA15" i="1"/>
  <c r="BA18" i="1"/>
  <c r="AX18" i="1"/>
  <c r="BA14" i="1"/>
  <c r="AX14" i="1"/>
  <c r="AX11" i="1"/>
  <c r="BA11" i="1"/>
  <c r="BA17" i="1"/>
  <c r="AX17" i="1"/>
  <c r="BA21" i="1"/>
  <c r="AX21" i="1"/>
  <c r="BA5" i="1"/>
  <c r="AX5" i="1"/>
  <c r="BA2" i="1"/>
  <c r="AX2" i="1"/>
  <c r="BA16" i="1"/>
  <c r="AX16" i="1"/>
  <c r="BA13" i="1" l="1"/>
  <c r="AX13" i="1"/>
  <c r="BA19" i="1"/>
  <c r="AX1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<sst xmlns="http://schemas.openxmlformats.org/spreadsheetml/2006/main" count="390" uniqueCount="121">
  <si>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</si>
  <si>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</si>
  <si>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</si>
  <si>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</si>
  <si>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</si>
  <si>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</si>
  <si>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</si>
  <si>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</si>
  <si>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</si>
  <si>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</si>
  <si>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</si>
  <si>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</si>
  <si>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</si>
  <si>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</si>
  <si>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</si>
  <si>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</si>
  <si>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</si>
  <si>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</si>
  <si>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</si>
  <si>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</si>
  <si>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</si>
  <si>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</si>
  <si>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</si>
  <si>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</si>
  <si>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</si>
  <si>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</si>
  <si>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</si>
  <si>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</si>
  <si>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</si>
  <si>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</si>
  <si>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</si>
  <si>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</si>
  <si>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</si>
  <si>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</si>
  <si>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</si>
  <si>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</si>
  <si>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</si>
  <si>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</si>
  <si>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</si>
  <si>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</si>
  <si>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</si>
  <si>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</si>
  <si>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</si>
  <si>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</si>
  <si>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</si>
  <si>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</si>
  <si>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</si>
  <si>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</si>
  <si>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</si>
  <si>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</si>
  <si>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</si>
  <si>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</si>
  <si>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</si>
  <si>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</si>
  <si>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</si>
  <si>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</si>
  <si>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</si>
  <si>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Perfect Cool Print</t>
    <phoneticPr fontId="8" type="noConversion"/>
  </si>
  <si>
    <t>100% Polyester Microfiber Cooling Sheets Set</t>
    <phoneticPr fontId="8" type="noConversion"/>
  </si>
  <si>
    <t>Serta Microfiber Cooling SS</t>
    <phoneticPr fontId="8" type="noConversion"/>
  </si>
  <si>
    <t>100% polyester,Serta Brand 80gsm Microfiber Cooling Sheets Set, cooling topical treatment, VZB packaging, z hem</t>
    <phoneticPr fontId="8" type="noConversion"/>
  </si>
  <si>
    <t>100% polyester, Print</t>
    <phoneticPr fontId="8" type="noConversion"/>
  </si>
  <si>
    <t>TWIN: 66X96"/20x30"(2)/39X75"+12"</t>
  </si>
  <si>
    <t>Valentine Sheep</t>
    <phoneticPr fontId="8" type="noConversion"/>
  </si>
  <si>
    <t>SH20-0383</t>
    <phoneticPr fontId="8" type="noConversion"/>
  </si>
  <si>
    <t>Set</t>
  </si>
  <si>
    <t>Normal</t>
  </si>
  <si>
    <t>6302.22.2020</t>
    <phoneticPr fontId="8" type="noConversion"/>
  </si>
  <si>
    <t>FULL: 81X96"/20x30"(4)/54X75"+12"</t>
  </si>
  <si>
    <t>SH20-0384</t>
  </si>
  <si>
    <t>6302.22.2020</t>
  </si>
  <si>
    <t>QUEEN: 90x102"/20x30"(4)/60x80"+12"</t>
  </si>
  <si>
    <t>SH20-0385</t>
  </si>
  <si>
    <t>Serta Perfect Cool Print</t>
    <phoneticPr fontId="8" type="noConversion"/>
  </si>
  <si>
    <t>KING: 108x102"/20x40"(4)/78x80"+12"</t>
  </si>
  <si>
    <t>SH20-0386</t>
  </si>
  <si>
    <t>CKING: 108x102"/20x40"(4)/72x84"+12"</t>
  </si>
  <si>
    <t>SH20-0387</t>
  </si>
  <si>
    <t>PILLOWCASE</t>
  </si>
  <si>
    <t>100% Polyester Microfiber Cooling Pillowcase</t>
    <phoneticPr fontId="8" type="noConversion"/>
  </si>
  <si>
    <t>Serta Microfiber Cooling PC</t>
    <phoneticPr fontId="8" type="noConversion"/>
  </si>
  <si>
    <t>100% polyester,Serta Brand 80gsm Microfiber Cooling Pillowcase, cooling topical treatment, VZB packaging, z hem</t>
    <phoneticPr fontId="8" type="noConversion"/>
  </si>
  <si>
    <t>SPC: 20x30"(2)</t>
  </si>
  <si>
    <t>SH21-0388</t>
    <phoneticPr fontId="8" type="noConversion"/>
  </si>
  <si>
    <t>Pair</t>
  </si>
  <si>
    <t>6302.22.2010</t>
    <phoneticPr fontId="8" type="noConversion"/>
  </si>
  <si>
    <t>KPC: 20x40"(2)</t>
  </si>
  <si>
    <t>SH21-0389</t>
  </si>
  <si>
    <t>Cloud Pink</t>
  </si>
  <si>
    <t>SH20-0390</t>
    <phoneticPr fontId="8" type="noConversion"/>
  </si>
  <si>
    <t>100% Polyester Microfiber Cooling Sheets Set</t>
    <phoneticPr fontId="8" type="noConversion"/>
  </si>
  <si>
    <t>Twin XL: 66x96"/20x30"(2)/39x80"+12"</t>
  </si>
  <si>
    <t>SH20-0391</t>
  </si>
  <si>
    <t>SH20-0392</t>
  </si>
  <si>
    <t>Serta Microfiber Cooling SS</t>
    <phoneticPr fontId="8" type="noConversion"/>
  </si>
  <si>
    <t>SH20-0393</t>
  </si>
  <si>
    <t>SH20-0394</t>
  </si>
  <si>
    <t>SH20-0395</t>
  </si>
  <si>
    <t>SH21-0396</t>
    <phoneticPr fontId="8" type="noConversion"/>
  </si>
  <si>
    <t>100% polyester, Print</t>
    <phoneticPr fontId="8" type="noConversion"/>
  </si>
  <si>
    <t>SH21-0397</t>
  </si>
  <si>
    <t>Serta Perfect Cool Print</t>
    <phoneticPr fontId="8" type="noConversion"/>
  </si>
  <si>
    <t>100% Polyester Microfiber Cooling Sheets Set</t>
    <phoneticPr fontId="8" type="noConversion"/>
  </si>
  <si>
    <t>100% polyester, Solid</t>
    <phoneticPr fontId="8" type="noConversion"/>
  </si>
  <si>
    <t>Vapor Blue</t>
  </si>
  <si>
    <t>SH20-0398</t>
    <phoneticPr fontId="8" type="noConversion"/>
  </si>
  <si>
    <t>6302.32.2040</t>
    <phoneticPr fontId="8" type="noConversion"/>
  </si>
  <si>
    <t>100% polyester, Solid</t>
    <phoneticPr fontId="8" type="noConversion"/>
  </si>
  <si>
    <t>SH20-0399</t>
  </si>
  <si>
    <t>6302.32.2040</t>
    <phoneticPr fontId="8" type="noConversion"/>
  </si>
  <si>
    <t>SH20-0400</t>
  </si>
  <si>
    <t>100% polyester,Serta Brand 80gsm Microfiber Cooling Sheets Set, cooling topical treatment, VZB packaging, z hem</t>
    <phoneticPr fontId="8" type="noConversion"/>
  </si>
  <si>
    <t>SH20-0401</t>
  </si>
  <si>
    <t>SH20-0402</t>
  </si>
  <si>
    <t>SH20-0403</t>
  </si>
  <si>
    <t>Split King: 108x102"/20x40"(4)/39X80"+12"(2)"</t>
  </si>
  <si>
    <t>SH20-0404</t>
  </si>
  <si>
    <t>100% Polyester Microfiber Cooling Pillowcase</t>
    <phoneticPr fontId="8" type="noConversion"/>
  </si>
  <si>
    <t>SH21-0405</t>
    <phoneticPr fontId="8" type="noConversion"/>
  </si>
  <si>
    <t>6302.32.2020</t>
    <phoneticPr fontId="8" type="noConversion"/>
  </si>
  <si>
    <t>SH21-0406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</si>
</sst>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0" formatCode="[$$-409]#,##0.00;\-[$$-409]#,##0.00"/>
    <numFmt numFmtId="180" formatCode="0.000000"/>
    <numFmt numFmtId="181" formatCode="0.0%"/>
    <numFmt numFmtId="0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NumberFormat="1" applyBorder="1"/>
    <xf numFmtId="0" fontId="1" fillId="0" borderId="2" xfId="1" applyBorder="1" applyAlignment="1">
      <alignment horizontal="left"/>
    </xf>
    <xf numFmtId="0" fontId="1" fillId="0" borderId="2" xfId="1" applyBorder="1" applyAlignment="1">
      <alignment wrapText="1"/>
    </xf>
    <xf numFmtId="0" fontId="5" fillId="0" borderId="2" xfId="0" applyNumberFormat="1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wrapText="1"/>
    </xf>
    <xf numFmtId="176" fontId="1" fillId="0" borderId="1" xfId="1" applyNumberFormat="1" applyBorder="1" applyAlignment="1">
      <alignment wrapText="1"/>
    </xf>
    <xf numFmtId="10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erta%20brand%2080gsm%20Microfiber%20Cooling%20Split%20King%20Sheet%20Quote%208-21-2025%20Commitemnt%20PO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G Serta sheets Valentine POE"/>
      <sheetName val="Internal Commitment"/>
      <sheetName val="CHN 08-20-2025"/>
      <sheetName val="CHN 04-09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6"/>
  <sheetViews>
    <sheetView tabSelected="1" zoomScale="99" zoomScaleNormal="99" workbookViewId="0">
      <selection activeCell="I30" sqref="I3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7.85546875" style="2" customWidth="1"/>
    <col min="6" max="6" width="11.42578125" style="2" customWidth="1"/>
    <col min="7" max="7" width="15.5703125" style="2" customWidth="1"/>
    <col min="8" max="8" width="22.5703125" style="2" customWidth="1"/>
    <col min="9" max="9" width="46.7109375" style="2" customWidth="1"/>
    <col min="10" max="10" width="26.5703125" style="2" customWidth="1"/>
    <col min="11" max="11" width="17.28515625" style="2" customWidth="1"/>
    <col min="12" max="12" width="22.5703125" style="2" customWidth="1"/>
    <col min="13" max="13" width="47.140625" style="2" customWidth="1"/>
    <col min="14" max="14" width="17.28515625" style="2" customWidth="1"/>
    <col min="15" max="15" width="6.140625" style="2" customWidth="1"/>
    <col min="16" max="16" width="6.85546875" style="2" customWidth="1"/>
    <col min="17" max="18" width="8.85546875" style="2" customWidth="1"/>
    <col min="19" max="19" width="6.14062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9" customWidth="1"/>
    <col min="24" max="24" width="8.7109375" style="59" customWidth="1"/>
    <col min="25" max="25" width="7.140625" style="59" customWidth="1"/>
    <col min="26" max="26" width="9" style="60" customWidth="1"/>
    <col min="27" max="27" width="6.28515625" style="61" customWidth="1"/>
    <col min="28" max="28" width="10" style="62" customWidth="1"/>
    <col min="29" max="29" width="10" style="60" customWidth="1"/>
    <col min="30" max="30" width="9.85546875" style="61" customWidth="1"/>
    <col min="31" max="31" width="7.85546875" style="2" customWidth="1"/>
    <col min="32" max="32" width="8.85546875" style="3" customWidth="1"/>
    <col min="33" max="33" width="14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31" t="s">
        <v>60</v>
      </c>
      <c r="L2" s="32" t="s">
        <v>61</v>
      </c>
      <c r="M2" s="29" t="s">
        <v>62</v>
      </c>
      <c r="N2" s="29" t="s">
        <v>63</v>
      </c>
      <c r="O2" s="29"/>
      <c r="P2" s="33" t="s">
        <v>64</v>
      </c>
      <c r="Q2" s="29"/>
      <c r="R2" s="29"/>
      <c r="S2" s="29" t="s">
        <v>65</v>
      </c>
      <c r="T2" s="34">
        <v>3.35</v>
      </c>
      <c r="U2" s="35">
        <v>3.42</v>
      </c>
      <c r="V2" s="29" t="s">
        <v>66</v>
      </c>
      <c r="W2" s="36">
        <v>38</v>
      </c>
      <c r="X2" s="36">
        <v>25</v>
      </c>
      <c r="Y2" s="36">
        <v>19</v>
      </c>
      <c r="Z2" s="37">
        <v>4.26</v>
      </c>
      <c r="AA2" s="38">
        <v>4</v>
      </c>
      <c r="AB2" s="39">
        <f>IF(W2="","",W2*X2*Y2/1000000)</f>
        <v>1.805E-2</v>
      </c>
      <c r="AC2" s="37">
        <v>56</v>
      </c>
      <c r="AD2" s="40">
        <f>IF(AA2="","",AC2/AB2*AA2)</f>
        <v>12409.972299168974</v>
      </c>
      <c r="AE2" s="41">
        <v>3500</v>
      </c>
      <c r="AF2" s="42">
        <f>IF(ISERROR(AE2/AD2),"",AE2/AD2)</f>
        <v>0.28203125000000001</v>
      </c>
      <c r="AG2" s="29" t="s">
        <v>67</v>
      </c>
      <c r="AH2" s="43">
        <v>0.41399999999999998</v>
      </c>
      <c r="AI2" s="42">
        <f>IF(ISERROR(U2*AH2),"",U2*AH2)</f>
        <v>1.4158799999999998</v>
      </c>
      <c r="AJ2" s="42">
        <f>IF(ISERROR(U2+AF2+AI2),"",U2+AF2+AI2)</f>
        <v>5.1179112499999997</v>
      </c>
      <c r="AK2" s="44">
        <v>0</v>
      </c>
      <c r="AL2" s="42">
        <f t="shared" ref="AL2:AL25" si="0">IF(ISERROR(AY2*AK2),"",AY2*AK2)</f>
        <v>0</v>
      </c>
      <c r="AM2" s="44">
        <v>0</v>
      </c>
      <c r="AN2" s="42">
        <f t="shared" ref="AN2:AN25" si="1">IF(ISERROR(AY2*AM2),"",AY2*AM2)</f>
        <v>0</v>
      </c>
      <c r="AO2" s="44">
        <v>5.5E-2</v>
      </c>
      <c r="AP2" s="42">
        <f>IF(ISERROR(AY2*AO2),"",AY2*AO2)</f>
        <v>0.39655000000000001</v>
      </c>
      <c r="AQ2" s="44">
        <v>0</v>
      </c>
      <c r="AR2" s="42">
        <f>IF(ISERROR(U2*AQ2),"",U2*AQ2)</f>
        <v>0</v>
      </c>
      <c r="AS2" s="45">
        <v>0</v>
      </c>
      <c r="AT2" s="44">
        <v>0</v>
      </c>
      <c r="AU2" s="42">
        <f>IF(ISERROR(AY2*AT2),"",AY2*AT2)</f>
        <v>0</v>
      </c>
      <c r="AV2" s="42">
        <f>IF(ISERROR(AL2+AN2+AP2+AR2+AU2),"",AL2+AN2+AP2+AR2+AU2)</f>
        <v>0.39655000000000001</v>
      </c>
      <c r="AW2" s="42">
        <f t="shared" ref="AW2:AW25" si="2">IF(ISERROR(AJ2+AV2),"",AJ2+AV2)</f>
        <v>5.5144612500000001</v>
      </c>
      <c r="AX2" s="46">
        <f t="shared" ref="AX2:AX25" si="3">IF(ISERROR((AY2-AW2)/AY2),"",(AY2-AW2)/AY2)</f>
        <v>0.23516487517337031</v>
      </c>
      <c r="AY2" s="45">
        <v>7.21</v>
      </c>
      <c r="AZ2" s="38">
        <v>600</v>
      </c>
      <c r="BA2" s="42">
        <f>IF(ISERROR(AW2*AZ2),"",AW2*AZ2)</f>
        <v>3308.6767500000001</v>
      </c>
      <c r="BB2" s="42">
        <f>IF(ISERROR(AY2*AZ2),"",AY2*AZ2)</f>
        <v>4326</v>
      </c>
    </row>
    <row r="3" spans="1:54" s="47" customFormat="1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58</v>
      </c>
      <c r="J3" s="29" t="s">
        <v>59</v>
      </c>
      <c r="K3" s="31" t="s">
        <v>60</v>
      </c>
      <c r="L3" s="32" t="s">
        <v>61</v>
      </c>
      <c r="M3" s="29" t="s">
        <v>68</v>
      </c>
      <c r="N3" s="29" t="s">
        <v>63</v>
      </c>
      <c r="O3" s="29"/>
      <c r="P3" s="33" t="s">
        <v>69</v>
      </c>
      <c r="Q3" s="29"/>
      <c r="R3" s="29"/>
      <c r="S3" s="29" t="s">
        <v>65</v>
      </c>
      <c r="T3" s="34">
        <v>4.3099999999999996</v>
      </c>
      <c r="U3" s="35">
        <v>4.4000000000000004</v>
      </c>
      <c r="V3" s="29" t="s">
        <v>66</v>
      </c>
      <c r="W3" s="36">
        <v>38</v>
      </c>
      <c r="X3" s="36">
        <v>25</v>
      </c>
      <c r="Y3" s="36">
        <v>22</v>
      </c>
      <c r="Z3" s="37">
        <v>5.57</v>
      </c>
      <c r="AA3" s="38">
        <v>4</v>
      </c>
      <c r="AB3" s="39">
        <f t="shared" ref="AB3:AB25" si="4">IF(W3="","",W3*X3*Y3/1000000)</f>
        <v>2.0899999999999998E-2</v>
      </c>
      <c r="AC3" s="37">
        <v>56</v>
      </c>
      <c r="AD3" s="40">
        <f t="shared" ref="AD3:AD25" si="5">IF(AA3="","",AC3/AB3*AA3)</f>
        <v>10717.703349282297</v>
      </c>
      <c r="AE3" s="41">
        <v>3500</v>
      </c>
      <c r="AF3" s="42">
        <f t="shared" ref="AF3:AF25" si="6">IF(ISERROR(AE3/AD3),"",AE3/AD3)</f>
        <v>0.32656249999999998</v>
      </c>
      <c r="AG3" s="29" t="s">
        <v>70</v>
      </c>
      <c r="AH3" s="43">
        <v>0.41399999999999998</v>
      </c>
      <c r="AI3" s="42">
        <f t="shared" ref="AI3:AI25" si="7">IF(ISERROR(U3*AH3),"",U3*AH3)</f>
        <v>1.8216000000000001</v>
      </c>
      <c r="AJ3" s="42">
        <f t="shared" ref="AJ3:AJ25" si="8">IF(ISERROR(U3+AF3+AI3),"",U3+AF3+AI3)</f>
        <v>6.5481625000000001</v>
      </c>
      <c r="AK3" s="44">
        <v>0</v>
      </c>
      <c r="AL3" s="42">
        <f t="shared" si="0"/>
        <v>0</v>
      </c>
      <c r="AM3" s="44">
        <v>0</v>
      </c>
      <c r="AN3" s="42">
        <f t="shared" si="1"/>
        <v>0</v>
      </c>
      <c r="AO3" s="44">
        <v>5.5E-2</v>
      </c>
      <c r="AP3" s="42">
        <f t="shared" ref="AP3:AP25" si="9">IF(ISERROR(AY3*AO3),"",AY3*AO3)</f>
        <v>0.42570000000000002</v>
      </c>
      <c r="AQ3" s="44">
        <v>0</v>
      </c>
      <c r="AR3" s="42">
        <f t="shared" ref="AR3:AR25" si="10">IF(ISERROR(U3*AQ3),"",U3*AQ3)</f>
        <v>0</v>
      </c>
      <c r="AS3" s="45">
        <v>0</v>
      </c>
      <c r="AT3" s="44">
        <v>0</v>
      </c>
      <c r="AU3" s="42">
        <f t="shared" ref="AU3:AU25" si="11">IF(ISERROR(AY3*AT3),"",AY3*AT3)</f>
        <v>0</v>
      </c>
      <c r="AV3" s="42">
        <f t="shared" ref="AV3:AV25" si="12">IF(ISERROR(AL3+AN3+AP3+AR3+AU3),"",AL3+AN3+AP3+AR3+AU3)</f>
        <v>0.42570000000000002</v>
      </c>
      <c r="AW3" s="42">
        <f t="shared" si="2"/>
        <v>6.9738625000000001</v>
      </c>
      <c r="AX3" s="46">
        <f t="shared" si="3"/>
        <v>9.8984173126615005E-2</v>
      </c>
      <c r="AY3" s="45">
        <v>7.74</v>
      </c>
      <c r="AZ3" s="38">
        <v>800</v>
      </c>
      <c r="BA3" s="42">
        <f t="shared" ref="BA3:BA25" si="13">IF(ISERROR(AW3*AZ3),"",AW3*AZ3)</f>
        <v>5579.09</v>
      </c>
      <c r="BB3" s="42">
        <f t="shared" ref="BB3:BB25" si="14">IF(ISERROR(AY3*AZ3),"",AY3*AZ3)</f>
        <v>6192</v>
      </c>
    </row>
    <row r="4" spans="1:54" s="47" customFormat="1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57</v>
      </c>
      <c r="I4" s="29" t="s">
        <v>58</v>
      </c>
      <c r="J4" s="29" t="s">
        <v>59</v>
      </c>
      <c r="K4" s="31" t="s">
        <v>60</v>
      </c>
      <c r="L4" s="32" t="s">
        <v>61</v>
      </c>
      <c r="M4" s="29" t="s">
        <v>71</v>
      </c>
      <c r="N4" s="29" t="s">
        <v>63</v>
      </c>
      <c r="O4" s="29"/>
      <c r="P4" s="33" t="s">
        <v>72</v>
      </c>
      <c r="Q4" s="29"/>
      <c r="R4" s="29"/>
      <c r="S4" s="29" t="s">
        <v>65</v>
      </c>
      <c r="T4" s="34">
        <v>4.6399999999999997</v>
      </c>
      <c r="U4" s="35">
        <v>4.7300000000000004</v>
      </c>
      <c r="V4" s="29" t="s">
        <v>66</v>
      </c>
      <c r="W4" s="36">
        <v>38</v>
      </c>
      <c r="X4" s="36">
        <v>25</v>
      </c>
      <c r="Y4" s="36">
        <v>26</v>
      </c>
      <c r="Z4" s="37">
        <v>6.13</v>
      </c>
      <c r="AA4" s="38">
        <v>4</v>
      </c>
      <c r="AB4" s="39">
        <f t="shared" si="4"/>
        <v>2.47E-2</v>
      </c>
      <c r="AC4" s="37">
        <v>56</v>
      </c>
      <c r="AD4" s="40">
        <f t="shared" si="5"/>
        <v>9068.8259109311748</v>
      </c>
      <c r="AE4" s="41">
        <v>3500</v>
      </c>
      <c r="AF4" s="42">
        <f t="shared" si="6"/>
        <v>0.38593749999999999</v>
      </c>
      <c r="AG4" s="29" t="s">
        <v>70</v>
      </c>
      <c r="AH4" s="43">
        <v>0.41399999999999998</v>
      </c>
      <c r="AI4" s="42">
        <f t="shared" si="7"/>
        <v>1.9582200000000001</v>
      </c>
      <c r="AJ4" s="42">
        <f t="shared" si="8"/>
        <v>7.0741575000000001</v>
      </c>
      <c r="AK4" s="44">
        <v>0</v>
      </c>
      <c r="AL4" s="42">
        <f t="shared" si="0"/>
        <v>0</v>
      </c>
      <c r="AM4" s="44">
        <v>0</v>
      </c>
      <c r="AN4" s="42">
        <f t="shared" si="1"/>
        <v>0</v>
      </c>
      <c r="AO4" s="44">
        <v>5.5E-2</v>
      </c>
      <c r="AP4" s="42">
        <f t="shared" si="9"/>
        <v>0.50655000000000006</v>
      </c>
      <c r="AQ4" s="44">
        <v>0</v>
      </c>
      <c r="AR4" s="42">
        <f t="shared" si="10"/>
        <v>0</v>
      </c>
      <c r="AS4" s="45">
        <v>0</v>
      </c>
      <c r="AT4" s="44">
        <v>0</v>
      </c>
      <c r="AU4" s="42">
        <f t="shared" si="11"/>
        <v>0</v>
      </c>
      <c r="AV4" s="42">
        <f t="shared" si="12"/>
        <v>0.50655000000000006</v>
      </c>
      <c r="AW4" s="42">
        <f t="shared" si="2"/>
        <v>7.5807074999999999</v>
      </c>
      <c r="AX4" s="46">
        <f t="shared" si="3"/>
        <v>0.17690472312703592</v>
      </c>
      <c r="AY4" s="45">
        <v>9.2100000000000009</v>
      </c>
      <c r="AZ4" s="38">
        <v>1400</v>
      </c>
      <c r="BA4" s="42">
        <f t="shared" si="13"/>
        <v>10612.9905</v>
      </c>
      <c r="BB4" s="42">
        <f t="shared" si="14"/>
        <v>12894.000000000002</v>
      </c>
    </row>
    <row r="5" spans="1:54" s="47" customFormat="1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73</v>
      </c>
      <c r="I5" s="29" t="s">
        <v>58</v>
      </c>
      <c r="J5" s="29" t="s">
        <v>59</v>
      </c>
      <c r="K5" s="31" t="s">
        <v>60</v>
      </c>
      <c r="L5" s="32" t="s">
        <v>61</v>
      </c>
      <c r="M5" s="29" t="s">
        <v>74</v>
      </c>
      <c r="N5" s="29" t="s">
        <v>63</v>
      </c>
      <c r="O5" s="29"/>
      <c r="P5" s="33" t="s">
        <v>75</v>
      </c>
      <c r="Q5" s="29"/>
      <c r="R5" s="29"/>
      <c r="S5" s="29" t="s">
        <v>65</v>
      </c>
      <c r="T5" s="34">
        <v>5.4</v>
      </c>
      <c r="U5" s="35">
        <v>5.51</v>
      </c>
      <c r="V5" s="29" t="s">
        <v>66</v>
      </c>
      <c r="W5" s="36">
        <v>38</v>
      </c>
      <c r="X5" s="36">
        <v>25</v>
      </c>
      <c r="Y5" s="36">
        <v>28.5</v>
      </c>
      <c r="Z5" s="37">
        <v>7.35</v>
      </c>
      <c r="AA5" s="38">
        <v>4</v>
      </c>
      <c r="AB5" s="39">
        <f t="shared" si="4"/>
        <v>2.7074999999999998E-2</v>
      </c>
      <c r="AC5" s="37">
        <v>56</v>
      </c>
      <c r="AD5" s="40">
        <f t="shared" si="5"/>
        <v>8273.3148661126506</v>
      </c>
      <c r="AE5" s="41">
        <v>3500</v>
      </c>
      <c r="AF5" s="42">
        <f t="shared" si="6"/>
        <v>0.42304687499999999</v>
      </c>
      <c r="AG5" s="29" t="s">
        <v>70</v>
      </c>
      <c r="AH5" s="43">
        <v>0.41399999999999998</v>
      </c>
      <c r="AI5" s="42">
        <f t="shared" si="7"/>
        <v>2.2811399999999997</v>
      </c>
      <c r="AJ5" s="42">
        <f t="shared" si="8"/>
        <v>8.2141868749999993</v>
      </c>
      <c r="AK5" s="44">
        <v>0</v>
      </c>
      <c r="AL5" s="42">
        <f t="shared" si="0"/>
        <v>0</v>
      </c>
      <c r="AM5" s="44">
        <v>0</v>
      </c>
      <c r="AN5" s="42">
        <f t="shared" si="1"/>
        <v>0</v>
      </c>
      <c r="AO5" s="44">
        <v>5.5E-2</v>
      </c>
      <c r="AP5" s="42">
        <f t="shared" si="9"/>
        <v>0.59894999999999998</v>
      </c>
      <c r="AQ5" s="44">
        <v>0</v>
      </c>
      <c r="AR5" s="42">
        <f t="shared" si="10"/>
        <v>0</v>
      </c>
      <c r="AS5" s="45">
        <v>0</v>
      </c>
      <c r="AT5" s="44">
        <v>0</v>
      </c>
      <c r="AU5" s="42">
        <f t="shared" si="11"/>
        <v>0</v>
      </c>
      <c r="AV5" s="42">
        <f t="shared" si="12"/>
        <v>0.59894999999999998</v>
      </c>
      <c r="AW5" s="42">
        <f t="shared" si="2"/>
        <v>8.8131368749999996</v>
      </c>
      <c r="AX5" s="46">
        <f t="shared" si="3"/>
        <v>0.1907128673094583</v>
      </c>
      <c r="AY5" s="45">
        <v>10.89</v>
      </c>
      <c r="AZ5" s="38">
        <v>0</v>
      </c>
      <c r="BA5" s="42">
        <f t="shared" si="13"/>
        <v>0</v>
      </c>
      <c r="BB5" s="42">
        <f t="shared" si="14"/>
        <v>0</v>
      </c>
    </row>
    <row r="6" spans="1:54" s="47" customFormat="1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57</v>
      </c>
      <c r="I6" s="29" t="s">
        <v>58</v>
      </c>
      <c r="J6" s="29" t="s">
        <v>59</v>
      </c>
      <c r="K6" s="31" t="s">
        <v>60</v>
      </c>
      <c r="L6" s="32" t="s">
        <v>61</v>
      </c>
      <c r="M6" s="29" t="s">
        <v>76</v>
      </c>
      <c r="N6" s="29" t="s">
        <v>63</v>
      </c>
      <c r="O6" s="29"/>
      <c r="P6" s="33" t="s">
        <v>77</v>
      </c>
      <c r="Q6" s="29"/>
      <c r="R6" s="29"/>
      <c r="S6" s="29" t="s">
        <v>65</v>
      </c>
      <c r="T6" s="34">
        <v>5.49</v>
      </c>
      <c r="U6" s="35">
        <v>5.61</v>
      </c>
      <c r="V6" s="29" t="s">
        <v>66</v>
      </c>
      <c r="W6" s="36">
        <v>38</v>
      </c>
      <c r="X6" s="36">
        <v>25</v>
      </c>
      <c r="Y6" s="36">
        <v>28.5</v>
      </c>
      <c r="Z6" s="37">
        <v>7.35</v>
      </c>
      <c r="AA6" s="38">
        <v>4</v>
      </c>
      <c r="AB6" s="39">
        <f t="shared" si="4"/>
        <v>2.7074999999999998E-2</v>
      </c>
      <c r="AC6" s="37">
        <v>56</v>
      </c>
      <c r="AD6" s="40">
        <f t="shared" si="5"/>
        <v>8273.3148661126506</v>
      </c>
      <c r="AE6" s="41">
        <v>3500</v>
      </c>
      <c r="AF6" s="42">
        <f t="shared" si="6"/>
        <v>0.42304687499999999</v>
      </c>
      <c r="AG6" s="29" t="s">
        <v>70</v>
      </c>
      <c r="AH6" s="43">
        <v>0.41399999999999998</v>
      </c>
      <c r="AI6" s="42">
        <f t="shared" si="7"/>
        <v>2.32254</v>
      </c>
      <c r="AJ6" s="42">
        <f t="shared" si="8"/>
        <v>8.3555868750000002</v>
      </c>
      <c r="AK6" s="44">
        <v>0</v>
      </c>
      <c r="AL6" s="42">
        <f t="shared" si="0"/>
        <v>0</v>
      </c>
      <c r="AM6" s="44">
        <v>0</v>
      </c>
      <c r="AN6" s="42">
        <f t="shared" si="1"/>
        <v>0</v>
      </c>
      <c r="AO6" s="44">
        <v>5.5E-2</v>
      </c>
      <c r="AP6" s="42">
        <f t="shared" si="9"/>
        <v>0.59894999999999998</v>
      </c>
      <c r="AQ6" s="44">
        <v>0</v>
      </c>
      <c r="AR6" s="42">
        <f t="shared" si="10"/>
        <v>0</v>
      </c>
      <c r="AS6" s="45">
        <v>0</v>
      </c>
      <c r="AT6" s="44">
        <v>0</v>
      </c>
      <c r="AU6" s="42">
        <f t="shared" si="11"/>
        <v>0</v>
      </c>
      <c r="AV6" s="42">
        <f t="shared" si="12"/>
        <v>0.59894999999999998</v>
      </c>
      <c r="AW6" s="42">
        <f t="shared" si="2"/>
        <v>8.9545368750000005</v>
      </c>
      <c r="AX6" s="46">
        <f t="shared" si="3"/>
        <v>0.17772847796143251</v>
      </c>
      <c r="AY6" s="45">
        <v>10.89</v>
      </c>
      <c r="AZ6" s="38">
        <v>0</v>
      </c>
      <c r="BA6" s="42">
        <f t="shared" si="13"/>
        <v>0</v>
      </c>
      <c r="BB6" s="42">
        <f t="shared" si="14"/>
        <v>0</v>
      </c>
    </row>
    <row r="7" spans="1:54" s="47" customFormat="1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78</v>
      </c>
      <c r="H7" s="30" t="s">
        <v>57</v>
      </c>
      <c r="I7" s="29" t="s">
        <v>79</v>
      </c>
      <c r="J7" s="29" t="s">
        <v>80</v>
      </c>
      <c r="K7" s="31" t="s">
        <v>81</v>
      </c>
      <c r="L7" s="32" t="s">
        <v>61</v>
      </c>
      <c r="M7" s="29" t="s">
        <v>82</v>
      </c>
      <c r="N7" s="29" t="s">
        <v>63</v>
      </c>
      <c r="O7" s="29"/>
      <c r="P7" s="33" t="s">
        <v>83</v>
      </c>
      <c r="Q7" s="29"/>
      <c r="R7" s="29"/>
      <c r="S7" s="29" t="s">
        <v>84</v>
      </c>
      <c r="T7" s="34">
        <v>0.91</v>
      </c>
      <c r="U7" s="35">
        <v>0.93</v>
      </c>
      <c r="V7" s="29" t="s">
        <v>66</v>
      </c>
      <c r="W7" s="36">
        <v>24.5</v>
      </c>
      <c r="X7" s="36">
        <v>15</v>
      </c>
      <c r="Y7" s="36">
        <v>15.5</v>
      </c>
      <c r="Z7" s="37">
        <v>1.04</v>
      </c>
      <c r="AA7" s="38">
        <v>4</v>
      </c>
      <c r="AB7" s="39">
        <f t="shared" si="4"/>
        <v>5.6962499999999999E-3</v>
      </c>
      <c r="AC7" s="37">
        <v>56</v>
      </c>
      <c r="AD7" s="40">
        <f t="shared" si="5"/>
        <v>39324.116743471583</v>
      </c>
      <c r="AE7" s="41">
        <v>3500</v>
      </c>
      <c r="AF7" s="42">
        <f t="shared" si="6"/>
        <v>8.9003906250000001E-2</v>
      </c>
      <c r="AG7" s="29" t="s">
        <v>85</v>
      </c>
      <c r="AH7" s="43">
        <v>0.41399999999999998</v>
      </c>
      <c r="AI7" s="42">
        <f t="shared" si="7"/>
        <v>0.38501999999999997</v>
      </c>
      <c r="AJ7" s="42">
        <f t="shared" si="8"/>
        <v>1.40402390625</v>
      </c>
      <c r="AK7" s="44">
        <v>0</v>
      </c>
      <c r="AL7" s="42">
        <f t="shared" si="0"/>
        <v>0</v>
      </c>
      <c r="AM7" s="44">
        <v>0</v>
      </c>
      <c r="AN7" s="42">
        <f t="shared" si="1"/>
        <v>0</v>
      </c>
      <c r="AO7" s="44">
        <v>5.5E-2</v>
      </c>
      <c r="AP7" s="42">
        <f t="shared" si="9"/>
        <v>0.10835</v>
      </c>
      <c r="AQ7" s="44">
        <v>0</v>
      </c>
      <c r="AR7" s="42">
        <f t="shared" si="10"/>
        <v>0</v>
      </c>
      <c r="AS7" s="45">
        <v>0</v>
      </c>
      <c r="AT7" s="44">
        <v>0</v>
      </c>
      <c r="AU7" s="42">
        <f t="shared" si="11"/>
        <v>0</v>
      </c>
      <c r="AV7" s="42">
        <f t="shared" si="12"/>
        <v>0.10835</v>
      </c>
      <c r="AW7" s="42">
        <f t="shared" si="2"/>
        <v>1.5123739062499999</v>
      </c>
      <c r="AX7" s="46">
        <f t="shared" si="3"/>
        <v>0.23229750951776654</v>
      </c>
      <c r="AY7" s="45">
        <v>1.97</v>
      </c>
      <c r="AZ7" s="38">
        <v>0</v>
      </c>
      <c r="BA7" s="42">
        <f t="shared" si="13"/>
        <v>0</v>
      </c>
      <c r="BB7" s="42">
        <f t="shared" si="14"/>
        <v>0</v>
      </c>
    </row>
    <row r="8" spans="1:54" ht="15" customHeight="1" x14ac:dyDescent="0.25">
      <c r="A8" s="48">
        <v>7</v>
      </c>
      <c r="B8" s="32"/>
      <c r="C8" s="32"/>
      <c r="D8" s="32"/>
      <c r="E8" s="29" t="s">
        <v>54</v>
      </c>
      <c r="F8" s="29" t="s">
        <v>55</v>
      </c>
      <c r="G8" s="29" t="s">
        <v>78</v>
      </c>
      <c r="H8" s="30" t="s">
        <v>57</v>
      </c>
      <c r="I8" s="29" t="s">
        <v>79</v>
      </c>
      <c r="J8" s="29" t="s">
        <v>80</v>
      </c>
      <c r="K8" s="31" t="s">
        <v>81</v>
      </c>
      <c r="L8" s="32" t="s">
        <v>61</v>
      </c>
      <c r="M8" s="29" t="s">
        <v>86</v>
      </c>
      <c r="N8" s="29" t="s">
        <v>63</v>
      </c>
      <c r="O8" s="29"/>
      <c r="P8" s="33" t="s">
        <v>87</v>
      </c>
      <c r="Q8" s="32"/>
      <c r="R8" s="32"/>
      <c r="S8" s="29" t="s">
        <v>84</v>
      </c>
      <c r="T8" s="34">
        <v>1.04</v>
      </c>
      <c r="U8" s="35">
        <v>1.06</v>
      </c>
      <c r="V8" s="29" t="s">
        <v>66</v>
      </c>
      <c r="W8" s="49">
        <v>24.5</v>
      </c>
      <c r="X8" s="49">
        <v>15</v>
      </c>
      <c r="Y8" s="49">
        <v>18.5</v>
      </c>
      <c r="Z8" s="50">
        <v>1.21</v>
      </c>
      <c r="AA8" s="38">
        <v>4</v>
      </c>
      <c r="AB8" s="51">
        <f t="shared" si="4"/>
        <v>6.7987500000000001E-3</v>
      </c>
      <c r="AC8" s="37">
        <v>56</v>
      </c>
      <c r="AD8" s="40">
        <f t="shared" si="5"/>
        <v>32947.232947232944</v>
      </c>
      <c r="AE8" s="41">
        <v>3500</v>
      </c>
      <c r="AF8" s="52">
        <f t="shared" si="6"/>
        <v>0.10623046875000001</v>
      </c>
      <c r="AG8" s="29" t="s">
        <v>85</v>
      </c>
      <c r="AH8" s="53">
        <v>0.41399999999999998</v>
      </c>
      <c r="AI8" s="42">
        <f t="shared" si="7"/>
        <v>0.43884000000000001</v>
      </c>
      <c r="AJ8" s="42">
        <f t="shared" si="8"/>
        <v>1.6050704687500001</v>
      </c>
      <c r="AK8" s="44">
        <v>0</v>
      </c>
      <c r="AL8" s="52">
        <f t="shared" si="0"/>
        <v>0</v>
      </c>
      <c r="AM8" s="44">
        <v>0</v>
      </c>
      <c r="AN8" s="52">
        <f t="shared" si="1"/>
        <v>0</v>
      </c>
      <c r="AO8" s="44">
        <v>5.5E-2</v>
      </c>
      <c r="AP8" s="42">
        <f t="shared" si="9"/>
        <v>0.12539999999999998</v>
      </c>
      <c r="AQ8" s="44">
        <v>0</v>
      </c>
      <c r="AR8" s="42">
        <f t="shared" si="10"/>
        <v>0</v>
      </c>
      <c r="AS8" s="45">
        <v>0</v>
      </c>
      <c r="AT8" s="44">
        <v>0</v>
      </c>
      <c r="AU8" s="42">
        <f t="shared" si="11"/>
        <v>0</v>
      </c>
      <c r="AV8" s="42">
        <f t="shared" si="12"/>
        <v>0.12539999999999998</v>
      </c>
      <c r="AW8" s="52">
        <f t="shared" si="2"/>
        <v>1.7304704687500001</v>
      </c>
      <c r="AX8" s="54">
        <f t="shared" si="3"/>
        <v>0.24102172423245602</v>
      </c>
      <c r="AY8" s="6">
        <v>2.2799999999999998</v>
      </c>
      <c r="AZ8" s="5">
        <v>0</v>
      </c>
      <c r="BA8" s="42">
        <f t="shared" si="13"/>
        <v>0</v>
      </c>
      <c r="BB8" s="42">
        <f t="shared" si="14"/>
        <v>0</v>
      </c>
    </row>
    <row r="9" spans="1:54" ht="15" customHeight="1" x14ac:dyDescent="0.25">
      <c r="A9" s="48">
        <v>8</v>
      </c>
      <c r="B9" s="32"/>
      <c r="C9" s="32"/>
      <c r="D9" s="32"/>
      <c r="E9" s="29" t="s">
        <v>54</v>
      </c>
      <c r="F9" s="29" t="s">
        <v>55</v>
      </c>
      <c r="G9" s="29" t="s">
        <v>56</v>
      </c>
      <c r="H9" s="30" t="s">
        <v>57</v>
      </c>
      <c r="I9" s="29" t="s">
        <v>58</v>
      </c>
      <c r="J9" s="29" t="s">
        <v>59</v>
      </c>
      <c r="K9" s="31" t="s">
        <v>60</v>
      </c>
      <c r="L9" s="32" t="s">
        <v>61</v>
      </c>
      <c r="M9" s="55" t="s">
        <v>62</v>
      </c>
      <c r="N9" s="29" t="s">
        <v>88</v>
      </c>
      <c r="O9" s="29"/>
      <c r="P9" s="33" t="s">
        <v>89</v>
      </c>
      <c r="Q9" s="32"/>
      <c r="R9" s="32"/>
      <c r="S9" s="29" t="s">
        <v>65</v>
      </c>
      <c r="T9" s="34">
        <v>3.35</v>
      </c>
      <c r="U9" s="35">
        <v>3.42</v>
      </c>
      <c r="V9" s="29" t="s">
        <v>66</v>
      </c>
      <c r="W9" s="36">
        <v>38</v>
      </c>
      <c r="X9" s="49">
        <v>25</v>
      </c>
      <c r="Y9" s="49">
        <v>19</v>
      </c>
      <c r="Z9" s="37">
        <v>4.26</v>
      </c>
      <c r="AA9" s="38">
        <v>4</v>
      </c>
      <c r="AB9" s="51">
        <f t="shared" si="4"/>
        <v>1.805E-2</v>
      </c>
      <c r="AC9" s="37">
        <v>56</v>
      </c>
      <c r="AD9" s="40">
        <f t="shared" si="5"/>
        <v>12409.972299168974</v>
      </c>
      <c r="AE9" s="41">
        <v>3500</v>
      </c>
      <c r="AF9" s="52">
        <f t="shared" si="6"/>
        <v>0.28203125000000001</v>
      </c>
      <c r="AG9" s="56" t="s">
        <v>70</v>
      </c>
      <c r="AH9" s="53">
        <v>0.41399999999999998</v>
      </c>
      <c r="AI9" s="42">
        <f t="shared" si="7"/>
        <v>1.4158799999999998</v>
      </c>
      <c r="AJ9" s="42">
        <f t="shared" si="8"/>
        <v>5.1179112499999997</v>
      </c>
      <c r="AK9" s="44">
        <v>0</v>
      </c>
      <c r="AL9" s="52">
        <f t="shared" si="0"/>
        <v>0</v>
      </c>
      <c r="AM9" s="44">
        <v>0</v>
      </c>
      <c r="AN9" s="52">
        <f t="shared" si="1"/>
        <v>0</v>
      </c>
      <c r="AO9" s="44">
        <v>5.5E-2</v>
      </c>
      <c r="AP9" s="42">
        <f t="shared" si="9"/>
        <v>0.39655000000000001</v>
      </c>
      <c r="AQ9" s="44">
        <v>0</v>
      </c>
      <c r="AR9" s="42">
        <f t="shared" si="10"/>
        <v>0</v>
      </c>
      <c r="AS9" s="45">
        <v>0</v>
      </c>
      <c r="AT9" s="44">
        <v>0</v>
      </c>
      <c r="AU9" s="42">
        <f t="shared" si="11"/>
        <v>0</v>
      </c>
      <c r="AV9" s="42">
        <f t="shared" si="12"/>
        <v>0.39655000000000001</v>
      </c>
      <c r="AW9" s="52">
        <f t="shared" si="2"/>
        <v>5.5144612500000001</v>
      </c>
      <c r="AX9" s="54">
        <f t="shared" si="3"/>
        <v>0.23516487517337031</v>
      </c>
      <c r="AY9" s="6">
        <v>7.21</v>
      </c>
      <c r="AZ9" s="5">
        <v>600</v>
      </c>
      <c r="BA9" s="42">
        <f t="shared" si="13"/>
        <v>3308.6767500000001</v>
      </c>
      <c r="BB9" s="42">
        <f t="shared" si="14"/>
        <v>4326</v>
      </c>
    </row>
    <row r="10" spans="1:54" ht="15" customHeight="1" x14ac:dyDescent="0.25">
      <c r="A10" s="48">
        <v>9</v>
      </c>
      <c r="B10" s="32"/>
      <c r="C10" s="32"/>
      <c r="D10" s="32"/>
      <c r="E10" s="29" t="s">
        <v>54</v>
      </c>
      <c r="F10" s="29" t="s">
        <v>55</v>
      </c>
      <c r="G10" s="29" t="s">
        <v>56</v>
      </c>
      <c r="H10" s="30" t="s">
        <v>57</v>
      </c>
      <c r="I10" s="29" t="s">
        <v>90</v>
      </c>
      <c r="J10" s="29" t="s">
        <v>59</v>
      </c>
      <c r="K10" s="31" t="s">
        <v>60</v>
      </c>
      <c r="L10" s="32" t="s">
        <v>61</v>
      </c>
      <c r="M10" s="55" t="s">
        <v>91</v>
      </c>
      <c r="N10" s="29" t="s">
        <v>88</v>
      </c>
      <c r="O10" s="29"/>
      <c r="P10" s="33" t="s">
        <v>92</v>
      </c>
      <c r="Q10" s="32"/>
      <c r="R10" s="32"/>
      <c r="S10" s="29" t="s">
        <v>65</v>
      </c>
      <c r="T10" s="34">
        <v>3.35</v>
      </c>
      <c r="U10" s="35">
        <v>3.42</v>
      </c>
      <c r="V10" s="29" t="s">
        <v>66</v>
      </c>
      <c r="W10" s="36">
        <v>38</v>
      </c>
      <c r="X10" s="49">
        <v>25</v>
      </c>
      <c r="Y10" s="49">
        <v>19</v>
      </c>
      <c r="Z10" s="37">
        <v>4.26</v>
      </c>
      <c r="AA10" s="38">
        <v>4</v>
      </c>
      <c r="AB10" s="51">
        <f t="shared" si="4"/>
        <v>1.805E-2</v>
      </c>
      <c r="AC10" s="37">
        <v>56</v>
      </c>
      <c r="AD10" s="40">
        <f t="shared" si="5"/>
        <v>12409.972299168974</v>
      </c>
      <c r="AE10" s="41">
        <v>3500</v>
      </c>
      <c r="AF10" s="52">
        <f t="shared" si="6"/>
        <v>0.28203125000000001</v>
      </c>
      <c r="AG10" s="56" t="s">
        <v>70</v>
      </c>
      <c r="AH10" s="53">
        <v>0.41399999999999998</v>
      </c>
      <c r="AI10" s="42">
        <f t="shared" si="7"/>
        <v>1.4158799999999998</v>
      </c>
      <c r="AJ10" s="42">
        <f t="shared" si="8"/>
        <v>5.1179112499999997</v>
      </c>
      <c r="AK10" s="44">
        <v>0</v>
      </c>
      <c r="AL10" s="52">
        <f t="shared" si="0"/>
        <v>0</v>
      </c>
      <c r="AM10" s="44">
        <v>0</v>
      </c>
      <c r="AN10" s="52">
        <f t="shared" si="1"/>
        <v>0</v>
      </c>
      <c r="AO10" s="44">
        <v>5.5E-2</v>
      </c>
      <c r="AP10" s="42">
        <f t="shared" si="9"/>
        <v>0.39655000000000001</v>
      </c>
      <c r="AQ10" s="44">
        <v>0</v>
      </c>
      <c r="AR10" s="42">
        <f t="shared" si="10"/>
        <v>0</v>
      </c>
      <c r="AS10" s="45">
        <v>0</v>
      </c>
      <c r="AT10" s="44">
        <v>0</v>
      </c>
      <c r="AU10" s="42">
        <f t="shared" si="11"/>
        <v>0</v>
      </c>
      <c r="AV10" s="42">
        <f t="shared" si="12"/>
        <v>0.39655000000000001</v>
      </c>
      <c r="AW10" s="52">
        <f t="shared" si="2"/>
        <v>5.5144612500000001</v>
      </c>
      <c r="AX10" s="54">
        <f t="shared" si="3"/>
        <v>0.23516487517337031</v>
      </c>
      <c r="AY10" s="6">
        <v>7.21</v>
      </c>
      <c r="AZ10" s="5">
        <v>200</v>
      </c>
      <c r="BA10" s="42">
        <f t="shared" si="13"/>
        <v>1102.8922500000001</v>
      </c>
      <c r="BB10" s="42">
        <f t="shared" si="14"/>
        <v>1442</v>
      </c>
    </row>
    <row r="11" spans="1:54" ht="15" customHeight="1" x14ac:dyDescent="0.25">
      <c r="A11" s="48">
        <v>10</v>
      </c>
      <c r="B11" s="32"/>
      <c r="C11" s="32"/>
      <c r="D11" s="32"/>
      <c r="E11" s="29" t="s">
        <v>54</v>
      </c>
      <c r="F11" s="29" t="s">
        <v>55</v>
      </c>
      <c r="G11" s="29" t="s">
        <v>56</v>
      </c>
      <c r="H11" s="30" t="s">
        <v>57</v>
      </c>
      <c r="I11" s="29" t="s">
        <v>58</v>
      </c>
      <c r="J11" s="29" t="s">
        <v>59</v>
      </c>
      <c r="K11" s="31" t="s">
        <v>60</v>
      </c>
      <c r="L11" s="32" t="s">
        <v>61</v>
      </c>
      <c r="M11" s="55" t="s">
        <v>68</v>
      </c>
      <c r="N11" s="29" t="s">
        <v>88</v>
      </c>
      <c r="O11" s="29"/>
      <c r="P11" s="33" t="s">
        <v>93</v>
      </c>
      <c r="Q11" s="32"/>
      <c r="R11" s="32"/>
      <c r="S11" s="29" t="s">
        <v>65</v>
      </c>
      <c r="T11" s="34">
        <v>4.3099999999999996</v>
      </c>
      <c r="U11" s="35">
        <v>4.4000000000000004</v>
      </c>
      <c r="V11" s="29" t="s">
        <v>66</v>
      </c>
      <c r="W11" s="36">
        <v>38</v>
      </c>
      <c r="X11" s="49">
        <v>25</v>
      </c>
      <c r="Y11" s="49">
        <v>22</v>
      </c>
      <c r="Z11" s="37">
        <v>5.57</v>
      </c>
      <c r="AA11" s="38">
        <v>4</v>
      </c>
      <c r="AB11" s="51">
        <f t="shared" si="4"/>
        <v>2.0899999999999998E-2</v>
      </c>
      <c r="AC11" s="37">
        <v>56</v>
      </c>
      <c r="AD11" s="40">
        <f t="shared" si="5"/>
        <v>10717.703349282297</v>
      </c>
      <c r="AE11" s="41">
        <v>3500</v>
      </c>
      <c r="AF11" s="52">
        <f t="shared" si="6"/>
        <v>0.32656249999999998</v>
      </c>
      <c r="AG11" s="56" t="s">
        <v>70</v>
      </c>
      <c r="AH11" s="53">
        <v>0.41399999999999998</v>
      </c>
      <c r="AI11" s="42">
        <f t="shared" si="7"/>
        <v>1.8216000000000001</v>
      </c>
      <c r="AJ11" s="42">
        <f t="shared" si="8"/>
        <v>6.5481625000000001</v>
      </c>
      <c r="AK11" s="44">
        <v>0</v>
      </c>
      <c r="AL11" s="52">
        <f t="shared" si="0"/>
        <v>0</v>
      </c>
      <c r="AM11" s="44">
        <v>0</v>
      </c>
      <c r="AN11" s="52">
        <f t="shared" si="1"/>
        <v>0</v>
      </c>
      <c r="AO11" s="44">
        <v>5.5E-2</v>
      </c>
      <c r="AP11" s="42">
        <f t="shared" si="9"/>
        <v>0.42570000000000002</v>
      </c>
      <c r="AQ11" s="44">
        <v>0</v>
      </c>
      <c r="AR11" s="42">
        <f t="shared" si="10"/>
        <v>0</v>
      </c>
      <c r="AS11" s="45">
        <v>0</v>
      </c>
      <c r="AT11" s="44">
        <v>0</v>
      </c>
      <c r="AU11" s="42">
        <f t="shared" si="11"/>
        <v>0</v>
      </c>
      <c r="AV11" s="42">
        <f t="shared" si="12"/>
        <v>0.42570000000000002</v>
      </c>
      <c r="AW11" s="52">
        <f t="shared" si="2"/>
        <v>6.9738625000000001</v>
      </c>
      <c r="AX11" s="54">
        <f t="shared" si="3"/>
        <v>9.8984173126615005E-2</v>
      </c>
      <c r="AY11" s="6">
        <v>7.74</v>
      </c>
      <c r="AZ11" s="5">
        <v>800</v>
      </c>
      <c r="BA11" s="42">
        <f t="shared" si="13"/>
        <v>5579.09</v>
      </c>
      <c r="BB11" s="42">
        <f t="shared" si="14"/>
        <v>6192</v>
      </c>
    </row>
    <row r="12" spans="1:54" ht="15" customHeight="1" x14ac:dyDescent="0.25">
      <c r="A12" s="48">
        <v>11</v>
      </c>
      <c r="B12" s="32"/>
      <c r="C12" s="32"/>
      <c r="D12" s="32"/>
      <c r="E12" s="29" t="s">
        <v>54</v>
      </c>
      <c r="F12" s="29" t="s">
        <v>55</v>
      </c>
      <c r="G12" s="29" t="s">
        <v>56</v>
      </c>
      <c r="H12" s="30" t="s">
        <v>57</v>
      </c>
      <c r="I12" s="29" t="s">
        <v>58</v>
      </c>
      <c r="J12" s="29" t="s">
        <v>94</v>
      </c>
      <c r="K12" s="31" t="s">
        <v>60</v>
      </c>
      <c r="L12" s="32" t="s">
        <v>61</v>
      </c>
      <c r="M12" s="55" t="s">
        <v>71</v>
      </c>
      <c r="N12" s="29" t="s">
        <v>88</v>
      </c>
      <c r="O12" s="29"/>
      <c r="P12" s="33" t="s">
        <v>95</v>
      </c>
      <c r="Q12" s="32"/>
      <c r="R12" s="32"/>
      <c r="S12" s="29" t="s">
        <v>65</v>
      </c>
      <c r="T12" s="34">
        <v>4.6399999999999997</v>
      </c>
      <c r="U12" s="35">
        <v>4.7300000000000004</v>
      </c>
      <c r="V12" s="29" t="s">
        <v>66</v>
      </c>
      <c r="W12" s="36">
        <v>38</v>
      </c>
      <c r="X12" s="49">
        <v>25</v>
      </c>
      <c r="Y12" s="49">
        <v>26</v>
      </c>
      <c r="Z12" s="37">
        <v>6.13</v>
      </c>
      <c r="AA12" s="38">
        <v>4</v>
      </c>
      <c r="AB12" s="51">
        <f t="shared" si="4"/>
        <v>2.47E-2</v>
      </c>
      <c r="AC12" s="37">
        <v>56</v>
      </c>
      <c r="AD12" s="40">
        <f t="shared" si="5"/>
        <v>9068.8259109311748</v>
      </c>
      <c r="AE12" s="41">
        <v>3500</v>
      </c>
      <c r="AF12" s="52">
        <f t="shared" si="6"/>
        <v>0.38593749999999999</v>
      </c>
      <c r="AG12" s="56" t="s">
        <v>70</v>
      </c>
      <c r="AH12" s="53">
        <v>0.41399999999999998</v>
      </c>
      <c r="AI12" s="42">
        <f t="shared" si="7"/>
        <v>1.9582200000000001</v>
      </c>
      <c r="AJ12" s="42">
        <f t="shared" si="8"/>
        <v>7.0741575000000001</v>
      </c>
      <c r="AK12" s="44">
        <v>0</v>
      </c>
      <c r="AL12" s="52">
        <f t="shared" si="0"/>
        <v>0</v>
      </c>
      <c r="AM12" s="44">
        <v>0</v>
      </c>
      <c r="AN12" s="52">
        <f t="shared" si="1"/>
        <v>0</v>
      </c>
      <c r="AO12" s="44">
        <v>5.5E-2</v>
      </c>
      <c r="AP12" s="42">
        <f t="shared" si="9"/>
        <v>0.50655000000000006</v>
      </c>
      <c r="AQ12" s="44">
        <v>0</v>
      </c>
      <c r="AR12" s="42">
        <f t="shared" si="10"/>
        <v>0</v>
      </c>
      <c r="AS12" s="45">
        <v>0</v>
      </c>
      <c r="AT12" s="44">
        <v>0</v>
      </c>
      <c r="AU12" s="42">
        <f t="shared" si="11"/>
        <v>0</v>
      </c>
      <c r="AV12" s="42">
        <f t="shared" si="12"/>
        <v>0.50655000000000006</v>
      </c>
      <c r="AW12" s="52">
        <f t="shared" si="2"/>
        <v>7.5807074999999999</v>
      </c>
      <c r="AX12" s="54">
        <f t="shared" si="3"/>
        <v>0.17690472312703592</v>
      </c>
      <c r="AY12" s="6">
        <v>9.2100000000000009</v>
      </c>
      <c r="AZ12" s="5">
        <v>1800</v>
      </c>
      <c r="BA12" s="42">
        <f t="shared" si="13"/>
        <v>13645.273499999999</v>
      </c>
      <c r="BB12" s="42">
        <f t="shared" si="14"/>
        <v>16578</v>
      </c>
    </row>
    <row r="13" spans="1:54" ht="15" customHeight="1" x14ac:dyDescent="0.25">
      <c r="A13" s="48">
        <v>12</v>
      </c>
      <c r="B13" s="32"/>
      <c r="C13" s="32"/>
      <c r="D13" s="32"/>
      <c r="E13" s="29" t="s">
        <v>54</v>
      </c>
      <c r="F13" s="29" t="s">
        <v>55</v>
      </c>
      <c r="G13" s="29" t="s">
        <v>56</v>
      </c>
      <c r="H13" s="30" t="s">
        <v>57</v>
      </c>
      <c r="I13" s="29" t="s">
        <v>58</v>
      </c>
      <c r="J13" s="29" t="s">
        <v>59</v>
      </c>
      <c r="K13" s="31" t="s">
        <v>60</v>
      </c>
      <c r="L13" s="32" t="s">
        <v>61</v>
      </c>
      <c r="M13" s="55" t="s">
        <v>74</v>
      </c>
      <c r="N13" s="29" t="s">
        <v>88</v>
      </c>
      <c r="O13" s="29"/>
      <c r="P13" s="33" t="s">
        <v>96</v>
      </c>
      <c r="Q13" s="32"/>
      <c r="R13" s="32"/>
      <c r="S13" s="29" t="s">
        <v>65</v>
      </c>
      <c r="T13" s="34">
        <v>5.4</v>
      </c>
      <c r="U13" s="35">
        <v>5.51</v>
      </c>
      <c r="V13" s="29" t="s">
        <v>66</v>
      </c>
      <c r="W13" s="36">
        <v>38</v>
      </c>
      <c r="X13" s="49">
        <v>25</v>
      </c>
      <c r="Y13" s="49">
        <v>28.5</v>
      </c>
      <c r="Z13" s="37">
        <v>7.35</v>
      </c>
      <c r="AA13" s="38">
        <v>4</v>
      </c>
      <c r="AB13" s="51">
        <f t="shared" si="4"/>
        <v>2.7074999999999998E-2</v>
      </c>
      <c r="AC13" s="37">
        <v>56</v>
      </c>
      <c r="AD13" s="40">
        <f t="shared" si="5"/>
        <v>8273.3148661126506</v>
      </c>
      <c r="AE13" s="41">
        <v>3500</v>
      </c>
      <c r="AF13" s="52">
        <f t="shared" si="6"/>
        <v>0.42304687499999999</v>
      </c>
      <c r="AG13" s="56" t="s">
        <v>70</v>
      </c>
      <c r="AH13" s="53">
        <v>0.41399999999999998</v>
      </c>
      <c r="AI13" s="42">
        <f t="shared" si="7"/>
        <v>2.2811399999999997</v>
      </c>
      <c r="AJ13" s="42">
        <f t="shared" si="8"/>
        <v>8.2141868749999993</v>
      </c>
      <c r="AK13" s="44">
        <v>0</v>
      </c>
      <c r="AL13" s="52">
        <f t="shared" si="0"/>
        <v>0</v>
      </c>
      <c r="AM13" s="44">
        <v>0</v>
      </c>
      <c r="AN13" s="52">
        <f t="shared" si="1"/>
        <v>0</v>
      </c>
      <c r="AO13" s="44">
        <v>5.5E-2</v>
      </c>
      <c r="AP13" s="42">
        <f t="shared" si="9"/>
        <v>0.59894999999999998</v>
      </c>
      <c r="AQ13" s="44">
        <v>0</v>
      </c>
      <c r="AR13" s="42">
        <f t="shared" si="10"/>
        <v>0</v>
      </c>
      <c r="AS13" s="45">
        <v>0</v>
      </c>
      <c r="AT13" s="44">
        <v>0</v>
      </c>
      <c r="AU13" s="42">
        <f t="shared" si="11"/>
        <v>0</v>
      </c>
      <c r="AV13" s="42">
        <f t="shared" si="12"/>
        <v>0.59894999999999998</v>
      </c>
      <c r="AW13" s="52">
        <f t="shared" si="2"/>
        <v>8.8131368749999996</v>
      </c>
      <c r="AX13" s="54">
        <f t="shared" si="3"/>
        <v>0.1907128673094583</v>
      </c>
      <c r="AY13" s="6">
        <v>10.89</v>
      </c>
      <c r="AZ13" s="5">
        <v>300</v>
      </c>
      <c r="BA13" s="42">
        <f t="shared" si="13"/>
        <v>2643.9410625</v>
      </c>
      <c r="BB13" s="42">
        <f t="shared" si="14"/>
        <v>3267</v>
      </c>
    </row>
    <row r="14" spans="1:54" ht="15" customHeight="1" x14ac:dyDescent="0.25">
      <c r="A14" s="48">
        <v>13</v>
      </c>
      <c r="B14" s="32"/>
      <c r="C14" s="32"/>
      <c r="D14" s="32"/>
      <c r="E14" s="29" t="s">
        <v>54</v>
      </c>
      <c r="F14" s="29" t="s">
        <v>55</v>
      </c>
      <c r="G14" s="29" t="s">
        <v>56</v>
      </c>
      <c r="H14" s="30" t="s">
        <v>57</v>
      </c>
      <c r="I14" s="29" t="s">
        <v>58</v>
      </c>
      <c r="J14" s="29" t="s">
        <v>59</v>
      </c>
      <c r="K14" s="31" t="s">
        <v>60</v>
      </c>
      <c r="L14" s="32" t="s">
        <v>61</v>
      </c>
      <c r="M14" s="55" t="s">
        <v>76</v>
      </c>
      <c r="N14" s="29" t="s">
        <v>88</v>
      </c>
      <c r="O14" s="29"/>
      <c r="P14" s="33" t="s">
        <v>97</v>
      </c>
      <c r="Q14" s="32"/>
      <c r="R14" s="32"/>
      <c r="S14" s="29" t="s">
        <v>65</v>
      </c>
      <c r="T14" s="34">
        <v>5.49</v>
      </c>
      <c r="U14" s="35">
        <v>5.61</v>
      </c>
      <c r="V14" s="29" t="s">
        <v>66</v>
      </c>
      <c r="W14" s="36">
        <v>38</v>
      </c>
      <c r="X14" s="49">
        <v>25</v>
      </c>
      <c r="Y14" s="49">
        <v>28.5</v>
      </c>
      <c r="Z14" s="37">
        <v>7.35</v>
      </c>
      <c r="AA14" s="38">
        <v>4</v>
      </c>
      <c r="AB14" s="51">
        <f t="shared" si="4"/>
        <v>2.7074999999999998E-2</v>
      </c>
      <c r="AC14" s="37">
        <v>56</v>
      </c>
      <c r="AD14" s="40">
        <f t="shared" si="5"/>
        <v>8273.3148661126506</v>
      </c>
      <c r="AE14" s="41">
        <v>3500</v>
      </c>
      <c r="AF14" s="52">
        <f t="shared" si="6"/>
        <v>0.42304687499999999</v>
      </c>
      <c r="AG14" s="56" t="s">
        <v>70</v>
      </c>
      <c r="AH14" s="53">
        <v>0.41399999999999998</v>
      </c>
      <c r="AI14" s="42">
        <f t="shared" si="7"/>
        <v>2.32254</v>
      </c>
      <c r="AJ14" s="42">
        <f t="shared" si="8"/>
        <v>8.3555868750000002</v>
      </c>
      <c r="AK14" s="44">
        <v>0</v>
      </c>
      <c r="AL14" s="52">
        <f t="shared" si="0"/>
        <v>0</v>
      </c>
      <c r="AM14" s="44">
        <v>0</v>
      </c>
      <c r="AN14" s="52">
        <f t="shared" si="1"/>
        <v>0</v>
      </c>
      <c r="AO14" s="44">
        <v>5.5E-2</v>
      </c>
      <c r="AP14" s="42">
        <f t="shared" si="9"/>
        <v>0.59894999999999998</v>
      </c>
      <c r="AQ14" s="44">
        <v>0</v>
      </c>
      <c r="AR14" s="42">
        <f t="shared" si="10"/>
        <v>0</v>
      </c>
      <c r="AS14" s="45">
        <v>0</v>
      </c>
      <c r="AT14" s="44">
        <v>0</v>
      </c>
      <c r="AU14" s="42">
        <f t="shared" si="11"/>
        <v>0</v>
      </c>
      <c r="AV14" s="42">
        <f t="shared" si="12"/>
        <v>0.59894999999999998</v>
      </c>
      <c r="AW14" s="52">
        <f t="shared" si="2"/>
        <v>8.9545368750000005</v>
      </c>
      <c r="AX14" s="54">
        <f t="shared" si="3"/>
        <v>0.17772847796143251</v>
      </c>
      <c r="AY14" s="6">
        <v>10.89</v>
      </c>
      <c r="AZ14" s="5">
        <v>0</v>
      </c>
      <c r="BA14" s="42">
        <f t="shared" si="13"/>
        <v>0</v>
      </c>
      <c r="BB14" s="42">
        <f t="shared" si="14"/>
        <v>0</v>
      </c>
    </row>
    <row r="15" spans="1:54" ht="15" customHeight="1" x14ac:dyDescent="0.25">
      <c r="A15" s="48">
        <v>14</v>
      </c>
      <c r="B15" s="32"/>
      <c r="C15" s="32"/>
      <c r="D15" s="32"/>
      <c r="E15" s="29" t="s">
        <v>54</v>
      </c>
      <c r="F15" s="29" t="s">
        <v>55</v>
      </c>
      <c r="G15" s="29" t="s">
        <v>78</v>
      </c>
      <c r="H15" s="30" t="s">
        <v>57</v>
      </c>
      <c r="I15" s="29" t="s">
        <v>79</v>
      </c>
      <c r="J15" s="29" t="s">
        <v>80</v>
      </c>
      <c r="K15" s="31" t="s">
        <v>81</v>
      </c>
      <c r="L15" s="32" t="s">
        <v>61</v>
      </c>
      <c r="M15" s="55" t="s">
        <v>82</v>
      </c>
      <c r="N15" s="29" t="s">
        <v>88</v>
      </c>
      <c r="O15" s="29"/>
      <c r="P15" s="33" t="s">
        <v>98</v>
      </c>
      <c r="Q15" s="32"/>
      <c r="R15" s="32"/>
      <c r="S15" s="29" t="s">
        <v>84</v>
      </c>
      <c r="T15" s="34">
        <v>0.91</v>
      </c>
      <c r="U15" s="35">
        <v>0.93</v>
      </c>
      <c r="V15" s="29" t="s">
        <v>66</v>
      </c>
      <c r="W15" s="49">
        <v>24.5</v>
      </c>
      <c r="X15" s="49">
        <v>15</v>
      </c>
      <c r="Y15" s="49">
        <v>15.5</v>
      </c>
      <c r="Z15" s="37">
        <v>1.04</v>
      </c>
      <c r="AA15" s="38">
        <v>4</v>
      </c>
      <c r="AB15" s="51">
        <f t="shared" si="4"/>
        <v>5.6962499999999999E-3</v>
      </c>
      <c r="AC15" s="37">
        <v>56</v>
      </c>
      <c r="AD15" s="40">
        <f t="shared" si="5"/>
        <v>39324.116743471583</v>
      </c>
      <c r="AE15" s="41">
        <v>3500</v>
      </c>
      <c r="AF15" s="52">
        <f t="shared" si="6"/>
        <v>8.9003906250000001E-2</v>
      </c>
      <c r="AG15" s="29" t="s">
        <v>85</v>
      </c>
      <c r="AH15" s="53">
        <v>0.41399999999999998</v>
      </c>
      <c r="AI15" s="42">
        <f t="shared" si="7"/>
        <v>0.38501999999999997</v>
      </c>
      <c r="AJ15" s="42">
        <f t="shared" si="8"/>
        <v>1.40402390625</v>
      </c>
      <c r="AK15" s="44">
        <v>0</v>
      </c>
      <c r="AL15" s="52">
        <f t="shared" si="0"/>
        <v>0</v>
      </c>
      <c r="AM15" s="44">
        <v>0</v>
      </c>
      <c r="AN15" s="52">
        <f t="shared" si="1"/>
        <v>0</v>
      </c>
      <c r="AO15" s="44">
        <v>5.5E-2</v>
      </c>
      <c r="AP15" s="42">
        <f t="shared" si="9"/>
        <v>0.10835</v>
      </c>
      <c r="AQ15" s="44">
        <v>0</v>
      </c>
      <c r="AR15" s="42">
        <f t="shared" si="10"/>
        <v>0</v>
      </c>
      <c r="AS15" s="45">
        <v>0</v>
      </c>
      <c r="AT15" s="44">
        <v>0</v>
      </c>
      <c r="AU15" s="42">
        <f t="shared" si="11"/>
        <v>0</v>
      </c>
      <c r="AV15" s="42">
        <f t="shared" si="12"/>
        <v>0.10835</v>
      </c>
      <c r="AW15" s="52">
        <f t="shared" si="2"/>
        <v>1.5123739062499999</v>
      </c>
      <c r="AX15" s="54">
        <f t="shared" si="3"/>
        <v>0.23229750951776654</v>
      </c>
      <c r="AY15" s="6">
        <v>1.97</v>
      </c>
      <c r="AZ15" s="5">
        <v>0</v>
      </c>
      <c r="BA15" s="42">
        <f t="shared" si="13"/>
        <v>0</v>
      </c>
      <c r="BB15" s="42">
        <f t="shared" si="14"/>
        <v>0</v>
      </c>
    </row>
    <row r="16" spans="1:54" ht="15" customHeight="1" x14ac:dyDescent="0.25">
      <c r="A16" s="48">
        <v>15</v>
      </c>
      <c r="B16" s="32"/>
      <c r="C16" s="32"/>
      <c r="D16" s="32"/>
      <c r="E16" s="29" t="s">
        <v>54</v>
      </c>
      <c r="F16" s="29" t="s">
        <v>55</v>
      </c>
      <c r="G16" s="29" t="s">
        <v>78</v>
      </c>
      <c r="H16" s="30" t="s">
        <v>57</v>
      </c>
      <c r="I16" s="29" t="s">
        <v>79</v>
      </c>
      <c r="J16" s="29" t="s">
        <v>80</v>
      </c>
      <c r="K16" s="31" t="s">
        <v>81</v>
      </c>
      <c r="L16" s="32" t="s">
        <v>99</v>
      </c>
      <c r="M16" s="55" t="s">
        <v>86</v>
      </c>
      <c r="N16" s="29" t="s">
        <v>88</v>
      </c>
      <c r="O16" s="29"/>
      <c r="P16" s="33" t="s">
        <v>100</v>
      </c>
      <c r="Q16" s="32"/>
      <c r="R16" s="32"/>
      <c r="S16" s="29" t="s">
        <v>84</v>
      </c>
      <c r="T16" s="34">
        <v>1.04</v>
      </c>
      <c r="U16" s="35">
        <v>1.06</v>
      </c>
      <c r="V16" s="29" t="s">
        <v>66</v>
      </c>
      <c r="W16" s="49">
        <v>24.5</v>
      </c>
      <c r="X16" s="49">
        <v>15</v>
      </c>
      <c r="Y16" s="49">
        <v>18.5</v>
      </c>
      <c r="Z16" s="50">
        <v>1.21</v>
      </c>
      <c r="AA16" s="38">
        <v>4</v>
      </c>
      <c r="AB16" s="51">
        <f t="shared" si="4"/>
        <v>6.7987500000000001E-3</v>
      </c>
      <c r="AC16" s="37">
        <v>56</v>
      </c>
      <c r="AD16" s="40">
        <f t="shared" si="5"/>
        <v>32947.232947232944</v>
      </c>
      <c r="AE16" s="41">
        <v>3500</v>
      </c>
      <c r="AF16" s="52">
        <f t="shared" si="6"/>
        <v>0.10623046875000001</v>
      </c>
      <c r="AG16" s="29" t="s">
        <v>85</v>
      </c>
      <c r="AH16" s="53">
        <v>0.41399999999999998</v>
      </c>
      <c r="AI16" s="42">
        <f t="shared" si="7"/>
        <v>0.43884000000000001</v>
      </c>
      <c r="AJ16" s="42">
        <f t="shared" si="8"/>
        <v>1.6050704687500001</v>
      </c>
      <c r="AK16" s="44">
        <v>0</v>
      </c>
      <c r="AL16" s="52">
        <f t="shared" si="0"/>
        <v>0</v>
      </c>
      <c r="AM16" s="44">
        <v>0</v>
      </c>
      <c r="AN16" s="52">
        <f t="shared" si="1"/>
        <v>0</v>
      </c>
      <c r="AO16" s="44">
        <v>5.5E-2</v>
      </c>
      <c r="AP16" s="42">
        <f t="shared" si="9"/>
        <v>0.12539999999999998</v>
      </c>
      <c r="AQ16" s="44">
        <v>0</v>
      </c>
      <c r="AR16" s="42">
        <f t="shared" si="10"/>
        <v>0</v>
      </c>
      <c r="AS16" s="45">
        <v>0</v>
      </c>
      <c r="AT16" s="44">
        <v>0</v>
      </c>
      <c r="AU16" s="42">
        <f t="shared" si="11"/>
        <v>0</v>
      </c>
      <c r="AV16" s="42">
        <f t="shared" si="12"/>
        <v>0.12539999999999998</v>
      </c>
      <c r="AW16" s="52">
        <f t="shared" si="2"/>
        <v>1.7304704687500001</v>
      </c>
      <c r="AX16" s="54">
        <f t="shared" si="3"/>
        <v>0.24102172423245602</v>
      </c>
      <c r="AY16" s="6">
        <v>2.2799999999999998</v>
      </c>
      <c r="AZ16" s="5">
        <v>0</v>
      </c>
      <c r="BA16" s="42">
        <f t="shared" si="13"/>
        <v>0</v>
      </c>
      <c r="BB16" s="42">
        <f t="shared" si="14"/>
        <v>0</v>
      </c>
    </row>
    <row r="17" spans="1:54" ht="15" customHeight="1" x14ac:dyDescent="0.25">
      <c r="A17" s="48">
        <v>16</v>
      </c>
      <c r="B17" s="32"/>
      <c r="C17" s="32"/>
      <c r="D17" s="32"/>
      <c r="E17" s="29" t="s">
        <v>54</v>
      </c>
      <c r="F17" s="29" t="s">
        <v>55</v>
      </c>
      <c r="G17" s="29" t="s">
        <v>56</v>
      </c>
      <c r="H17" s="30" t="s">
        <v>101</v>
      </c>
      <c r="I17" s="29" t="s">
        <v>102</v>
      </c>
      <c r="J17" s="29" t="s">
        <v>59</v>
      </c>
      <c r="K17" s="31" t="s">
        <v>60</v>
      </c>
      <c r="L17" s="32" t="s">
        <v>103</v>
      </c>
      <c r="M17" s="55" t="s">
        <v>62</v>
      </c>
      <c r="N17" s="29" t="s">
        <v>104</v>
      </c>
      <c r="O17" s="29"/>
      <c r="P17" s="33" t="s">
        <v>105</v>
      </c>
      <c r="Q17" s="32"/>
      <c r="R17" s="32"/>
      <c r="S17" s="29" t="s">
        <v>65</v>
      </c>
      <c r="T17" s="34">
        <v>3.35</v>
      </c>
      <c r="U17" s="35">
        <v>3.42</v>
      </c>
      <c r="V17" s="29" t="s">
        <v>66</v>
      </c>
      <c r="W17" s="36">
        <v>38</v>
      </c>
      <c r="X17" s="49">
        <v>25</v>
      </c>
      <c r="Y17" s="49">
        <v>19</v>
      </c>
      <c r="Z17" s="37">
        <v>4.26</v>
      </c>
      <c r="AA17" s="38">
        <v>4</v>
      </c>
      <c r="AB17" s="51">
        <f t="shared" si="4"/>
        <v>1.805E-2</v>
      </c>
      <c r="AC17" s="37">
        <v>56</v>
      </c>
      <c r="AD17" s="40">
        <f t="shared" si="5"/>
        <v>12409.972299168974</v>
      </c>
      <c r="AE17" s="41">
        <v>3500</v>
      </c>
      <c r="AF17" s="52">
        <f t="shared" si="6"/>
        <v>0.28203125000000001</v>
      </c>
      <c r="AG17" s="56" t="s">
        <v>106</v>
      </c>
      <c r="AH17" s="53">
        <v>0.41399999999999998</v>
      </c>
      <c r="AI17" s="42">
        <f t="shared" si="7"/>
        <v>1.4158799999999998</v>
      </c>
      <c r="AJ17" s="42">
        <f t="shared" si="8"/>
        <v>5.1179112499999997</v>
      </c>
      <c r="AK17" s="44">
        <v>0</v>
      </c>
      <c r="AL17" s="52">
        <f t="shared" si="0"/>
        <v>0</v>
      </c>
      <c r="AM17" s="44">
        <v>0</v>
      </c>
      <c r="AN17" s="52">
        <f t="shared" si="1"/>
        <v>0</v>
      </c>
      <c r="AO17" s="44">
        <v>5.5E-2</v>
      </c>
      <c r="AP17" s="42">
        <f t="shared" si="9"/>
        <v>0.39655000000000001</v>
      </c>
      <c r="AQ17" s="44">
        <v>0</v>
      </c>
      <c r="AR17" s="42">
        <f t="shared" si="10"/>
        <v>0</v>
      </c>
      <c r="AS17" s="45">
        <v>0</v>
      </c>
      <c r="AT17" s="44">
        <v>0</v>
      </c>
      <c r="AU17" s="42">
        <f t="shared" si="11"/>
        <v>0</v>
      </c>
      <c r="AV17" s="42">
        <f t="shared" si="12"/>
        <v>0.39655000000000001</v>
      </c>
      <c r="AW17" s="52">
        <f t="shared" si="2"/>
        <v>5.5144612500000001</v>
      </c>
      <c r="AX17" s="54">
        <f t="shared" si="3"/>
        <v>0.23516487517337031</v>
      </c>
      <c r="AY17" s="6">
        <v>7.21</v>
      </c>
      <c r="AZ17" s="5">
        <v>600</v>
      </c>
      <c r="BA17" s="42">
        <f t="shared" si="13"/>
        <v>3308.6767500000001</v>
      </c>
      <c r="BB17" s="42">
        <f t="shared" si="14"/>
        <v>4326</v>
      </c>
    </row>
    <row r="18" spans="1:54" ht="15" customHeight="1" x14ac:dyDescent="0.25">
      <c r="A18" s="48">
        <v>17</v>
      </c>
      <c r="B18" s="32"/>
      <c r="C18" s="32"/>
      <c r="D18" s="32"/>
      <c r="E18" s="29" t="s">
        <v>54</v>
      </c>
      <c r="F18" s="29" t="s">
        <v>55</v>
      </c>
      <c r="G18" s="29" t="s">
        <v>56</v>
      </c>
      <c r="H18" s="30" t="s">
        <v>57</v>
      </c>
      <c r="I18" s="29" t="s">
        <v>58</v>
      </c>
      <c r="J18" s="29" t="s">
        <v>59</v>
      </c>
      <c r="K18" s="31" t="s">
        <v>60</v>
      </c>
      <c r="L18" s="32" t="s">
        <v>107</v>
      </c>
      <c r="M18" s="55" t="s">
        <v>91</v>
      </c>
      <c r="N18" s="29" t="s">
        <v>104</v>
      </c>
      <c r="O18" s="29"/>
      <c r="P18" s="33" t="s">
        <v>108</v>
      </c>
      <c r="Q18" s="32"/>
      <c r="R18" s="32"/>
      <c r="S18" s="29" t="s">
        <v>65</v>
      </c>
      <c r="T18" s="34">
        <v>3.35</v>
      </c>
      <c r="U18" s="35">
        <v>3.42</v>
      </c>
      <c r="V18" s="29" t="s">
        <v>66</v>
      </c>
      <c r="W18" s="36">
        <v>38</v>
      </c>
      <c r="X18" s="49">
        <v>25</v>
      </c>
      <c r="Y18" s="49">
        <v>19</v>
      </c>
      <c r="Z18" s="37">
        <v>4.26</v>
      </c>
      <c r="AA18" s="38">
        <v>4</v>
      </c>
      <c r="AB18" s="51">
        <f t="shared" si="4"/>
        <v>1.805E-2</v>
      </c>
      <c r="AC18" s="37">
        <v>56</v>
      </c>
      <c r="AD18" s="40">
        <f t="shared" si="5"/>
        <v>12409.972299168974</v>
      </c>
      <c r="AE18" s="41">
        <v>3500</v>
      </c>
      <c r="AF18" s="52">
        <f t="shared" si="6"/>
        <v>0.28203125000000001</v>
      </c>
      <c r="AG18" s="56" t="s">
        <v>109</v>
      </c>
      <c r="AH18" s="53">
        <v>0.41399999999999998</v>
      </c>
      <c r="AI18" s="42">
        <f t="shared" si="7"/>
        <v>1.4158799999999998</v>
      </c>
      <c r="AJ18" s="42">
        <f t="shared" si="8"/>
        <v>5.1179112499999997</v>
      </c>
      <c r="AK18" s="44">
        <v>0</v>
      </c>
      <c r="AL18" s="52">
        <f t="shared" si="0"/>
        <v>0</v>
      </c>
      <c r="AM18" s="44">
        <v>0</v>
      </c>
      <c r="AN18" s="52">
        <f t="shared" si="1"/>
        <v>0</v>
      </c>
      <c r="AO18" s="44">
        <v>5.5E-2</v>
      </c>
      <c r="AP18" s="42">
        <f t="shared" si="9"/>
        <v>0.39655000000000001</v>
      </c>
      <c r="AQ18" s="44">
        <v>0</v>
      </c>
      <c r="AR18" s="42">
        <f t="shared" si="10"/>
        <v>0</v>
      </c>
      <c r="AS18" s="45">
        <v>0</v>
      </c>
      <c r="AT18" s="44">
        <v>0</v>
      </c>
      <c r="AU18" s="42">
        <f t="shared" si="11"/>
        <v>0</v>
      </c>
      <c r="AV18" s="42">
        <f t="shared" si="12"/>
        <v>0.39655000000000001</v>
      </c>
      <c r="AW18" s="52">
        <f t="shared" si="2"/>
        <v>5.5144612500000001</v>
      </c>
      <c r="AX18" s="54">
        <f t="shared" si="3"/>
        <v>0.23516487517337031</v>
      </c>
      <c r="AY18" s="6">
        <v>7.21</v>
      </c>
      <c r="AZ18" s="5">
        <v>200</v>
      </c>
      <c r="BA18" s="42">
        <f t="shared" si="13"/>
        <v>1102.8922500000001</v>
      </c>
      <c r="BB18" s="42">
        <f t="shared" si="14"/>
        <v>1442</v>
      </c>
    </row>
    <row r="19" spans="1:54" ht="15" customHeight="1" x14ac:dyDescent="0.25">
      <c r="A19" s="48">
        <v>18</v>
      </c>
      <c r="B19" s="32"/>
      <c r="C19" s="32"/>
      <c r="D19" s="32"/>
      <c r="E19" s="29" t="s">
        <v>54</v>
      </c>
      <c r="F19" s="29" t="s">
        <v>55</v>
      </c>
      <c r="G19" s="29" t="s">
        <v>56</v>
      </c>
      <c r="H19" s="30" t="s">
        <v>57</v>
      </c>
      <c r="I19" s="29" t="s">
        <v>58</v>
      </c>
      <c r="J19" s="29" t="s">
        <v>59</v>
      </c>
      <c r="K19" s="31" t="s">
        <v>60</v>
      </c>
      <c r="L19" s="32" t="s">
        <v>107</v>
      </c>
      <c r="M19" s="55" t="s">
        <v>68</v>
      </c>
      <c r="N19" s="29" t="s">
        <v>104</v>
      </c>
      <c r="O19" s="29"/>
      <c r="P19" s="33" t="s">
        <v>110</v>
      </c>
      <c r="Q19" s="32"/>
      <c r="R19" s="32"/>
      <c r="S19" s="29" t="s">
        <v>65</v>
      </c>
      <c r="T19" s="34">
        <v>4.3099999999999996</v>
      </c>
      <c r="U19" s="35">
        <v>4.4000000000000004</v>
      </c>
      <c r="V19" s="29" t="s">
        <v>66</v>
      </c>
      <c r="W19" s="36">
        <v>38</v>
      </c>
      <c r="X19" s="49">
        <v>25</v>
      </c>
      <c r="Y19" s="49">
        <v>22</v>
      </c>
      <c r="Z19" s="37">
        <v>5.57</v>
      </c>
      <c r="AA19" s="38">
        <v>4</v>
      </c>
      <c r="AB19" s="51">
        <f t="shared" si="4"/>
        <v>2.0899999999999998E-2</v>
      </c>
      <c r="AC19" s="37">
        <v>56</v>
      </c>
      <c r="AD19" s="40">
        <f t="shared" si="5"/>
        <v>10717.703349282297</v>
      </c>
      <c r="AE19" s="41">
        <v>3500</v>
      </c>
      <c r="AF19" s="52">
        <f t="shared" si="6"/>
        <v>0.32656249999999998</v>
      </c>
      <c r="AG19" s="56" t="s">
        <v>106</v>
      </c>
      <c r="AH19" s="53">
        <v>0.41399999999999998</v>
      </c>
      <c r="AI19" s="42">
        <f t="shared" si="7"/>
        <v>1.8216000000000001</v>
      </c>
      <c r="AJ19" s="42">
        <f t="shared" si="8"/>
        <v>6.5481625000000001</v>
      </c>
      <c r="AK19" s="44">
        <v>0</v>
      </c>
      <c r="AL19" s="52">
        <f t="shared" si="0"/>
        <v>0</v>
      </c>
      <c r="AM19" s="44">
        <v>0</v>
      </c>
      <c r="AN19" s="52">
        <f t="shared" si="1"/>
        <v>0</v>
      </c>
      <c r="AO19" s="44">
        <v>5.5E-2</v>
      </c>
      <c r="AP19" s="42">
        <f t="shared" si="9"/>
        <v>0.42570000000000002</v>
      </c>
      <c r="AQ19" s="44">
        <v>0</v>
      </c>
      <c r="AR19" s="42">
        <f t="shared" si="10"/>
        <v>0</v>
      </c>
      <c r="AS19" s="45">
        <v>0</v>
      </c>
      <c r="AT19" s="44">
        <v>0</v>
      </c>
      <c r="AU19" s="42">
        <f t="shared" si="11"/>
        <v>0</v>
      </c>
      <c r="AV19" s="42">
        <f t="shared" si="12"/>
        <v>0.42570000000000002</v>
      </c>
      <c r="AW19" s="52">
        <f t="shared" si="2"/>
        <v>6.9738625000000001</v>
      </c>
      <c r="AX19" s="54">
        <f t="shared" si="3"/>
        <v>9.8984173126615005E-2</v>
      </c>
      <c r="AY19" s="6">
        <v>7.74</v>
      </c>
      <c r="AZ19" s="5">
        <v>800</v>
      </c>
      <c r="BA19" s="42">
        <f t="shared" si="13"/>
        <v>5579.09</v>
      </c>
      <c r="BB19" s="42">
        <f t="shared" si="14"/>
        <v>6192</v>
      </c>
    </row>
    <row r="20" spans="1:54" ht="15" customHeight="1" x14ac:dyDescent="0.25">
      <c r="A20" s="48">
        <v>19</v>
      </c>
      <c r="B20" s="32"/>
      <c r="C20" s="32"/>
      <c r="D20" s="32"/>
      <c r="E20" s="29" t="s">
        <v>54</v>
      </c>
      <c r="F20" s="29" t="s">
        <v>55</v>
      </c>
      <c r="G20" s="29" t="s">
        <v>56</v>
      </c>
      <c r="H20" s="30" t="s">
        <v>57</v>
      </c>
      <c r="I20" s="29" t="s">
        <v>102</v>
      </c>
      <c r="J20" s="29" t="s">
        <v>59</v>
      </c>
      <c r="K20" s="31" t="s">
        <v>111</v>
      </c>
      <c r="L20" s="32" t="s">
        <v>107</v>
      </c>
      <c r="M20" s="55" t="s">
        <v>71</v>
      </c>
      <c r="N20" s="29" t="s">
        <v>104</v>
      </c>
      <c r="O20" s="29"/>
      <c r="P20" s="33" t="s">
        <v>112</v>
      </c>
      <c r="Q20" s="32"/>
      <c r="R20" s="32"/>
      <c r="S20" s="29" t="s">
        <v>65</v>
      </c>
      <c r="T20" s="34">
        <v>4.6399999999999997</v>
      </c>
      <c r="U20" s="35">
        <v>4.7300000000000004</v>
      </c>
      <c r="V20" s="29" t="s">
        <v>66</v>
      </c>
      <c r="W20" s="36">
        <v>38</v>
      </c>
      <c r="X20" s="49">
        <v>25</v>
      </c>
      <c r="Y20" s="49">
        <v>26</v>
      </c>
      <c r="Z20" s="37">
        <v>6.13</v>
      </c>
      <c r="AA20" s="38">
        <v>4</v>
      </c>
      <c r="AB20" s="51">
        <f t="shared" si="4"/>
        <v>2.47E-2</v>
      </c>
      <c r="AC20" s="37">
        <v>56</v>
      </c>
      <c r="AD20" s="40">
        <f t="shared" si="5"/>
        <v>9068.8259109311748</v>
      </c>
      <c r="AE20" s="41">
        <v>3500</v>
      </c>
      <c r="AF20" s="52">
        <f t="shared" si="6"/>
        <v>0.38593749999999999</v>
      </c>
      <c r="AG20" s="56" t="s">
        <v>106</v>
      </c>
      <c r="AH20" s="53">
        <v>0.41399999999999998</v>
      </c>
      <c r="AI20" s="42">
        <f t="shared" si="7"/>
        <v>1.9582200000000001</v>
      </c>
      <c r="AJ20" s="42">
        <f t="shared" si="8"/>
        <v>7.0741575000000001</v>
      </c>
      <c r="AK20" s="44">
        <v>0</v>
      </c>
      <c r="AL20" s="52">
        <f t="shared" si="0"/>
        <v>0</v>
      </c>
      <c r="AM20" s="44">
        <v>0</v>
      </c>
      <c r="AN20" s="52">
        <f t="shared" si="1"/>
        <v>0</v>
      </c>
      <c r="AO20" s="44">
        <v>5.5E-2</v>
      </c>
      <c r="AP20" s="42">
        <f t="shared" si="9"/>
        <v>0.50655000000000006</v>
      </c>
      <c r="AQ20" s="44">
        <v>0</v>
      </c>
      <c r="AR20" s="42">
        <f t="shared" si="10"/>
        <v>0</v>
      </c>
      <c r="AS20" s="45">
        <v>0</v>
      </c>
      <c r="AT20" s="44">
        <v>0</v>
      </c>
      <c r="AU20" s="42">
        <f t="shared" si="11"/>
        <v>0</v>
      </c>
      <c r="AV20" s="42">
        <f t="shared" si="12"/>
        <v>0.50655000000000006</v>
      </c>
      <c r="AW20" s="52">
        <f t="shared" si="2"/>
        <v>7.5807074999999999</v>
      </c>
      <c r="AX20" s="54">
        <f t="shared" si="3"/>
        <v>0.17690472312703592</v>
      </c>
      <c r="AY20" s="6">
        <v>9.2100000000000009</v>
      </c>
      <c r="AZ20" s="5">
        <v>1800</v>
      </c>
      <c r="BA20" s="42">
        <f t="shared" si="13"/>
        <v>13645.273499999999</v>
      </c>
      <c r="BB20" s="42">
        <f t="shared" si="14"/>
        <v>16578</v>
      </c>
    </row>
    <row r="21" spans="1:54" ht="15" customHeight="1" x14ac:dyDescent="0.25">
      <c r="A21" s="48">
        <v>20</v>
      </c>
      <c r="B21" s="32"/>
      <c r="C21" s="32"/>
      <c r="D21" s="32"/>
      <c r="E21" s="29" t="s">
        <v>54</v>
      </c>
      <c r="F21" s="29" t="s">
        <v>55</v>
      </c>
      <c r="G21" s="29" t="s">
        <v>56</v>
      </c>
      <c r="H21" s="30" t="s">
        <v>101</v>
      </c>
      <c r="I21" s="29" t="s">
        <v>58</v>
      </c>
      <c r="J21" s="29" t="s">
        <v>59</v>
      </c>
      <c r="K21" s="31" t="s">
        <v>60</v>
      </c>
      <c r="L21" s="32" t="s">
        <v>107</v>
      </c>
      <c r="M21" s="55" t="s">
        <v>74</v>
      </c>
      <c r="N21" s="29" t="s">
        <v>104</v>
      </c>
      <c r="O21" s="29"/>
      <c r="P21" s="33" t="s">
        <v>113</v>
      </c>
      <c r="Q21" s="32"/>
      <c r="R21" s="32"/>
      <c r="S21" s="29" t="s">
        <v>65</v>
      </c>
      <c r="T21" s="34">
        <v>5.4</v>
      </c>
      <c r="U21" s="35">
        <v>5.51</v>
      </c>
      <c r="V21" s="29" t="s">
        <v>66</v>
      </c>
      <c r="W21" s="36">
        <v>38</v>
      </c>
      <c r="X21" s="49">
        <v>25</v>
      </c>
      <c r="Y21" s="49">
        <v>28.5</v>
      </c>
      <c r="Z21" s="37">
        <v>7.35</v>
      </c>
      <c r="AA21" s="38">
        <v>4</v>
      </c>
      <c r="AB21" s="51">
        <f t="shared" si="4"/>
        <v>2.7074999999999998E-2</v>
      </c>
      <c r="AC21" s="37">
        <v>56</v>
      </c>
      <c r="AD21" s="40">
        <f t="shared" si="5"/>
        <v>8273.3148661126506</v>
      </c>
      <c r="AE21" s="41">
        <v>3500</v>
      </c>
      <c r="AF21" s="52">
        <f t="shared" si="6"/>
        <v>0.42304687499999999</v>
      </c>
      <c r="AG21" s="56" t="s">
        <v>109</v>
      </c>
      <c r="AH21" s="53">
        <v>0.41399999999999998</v>
      </c>
      <c r="AI21" s="42">
        <f t="shared" si="7"/>
        <v>2.2811399999999997</v>
      </c>
      <c r="AJ21" s="42">
        <f t="shared" si="8"/>
        <v>8.2141868749999993</v>
      </c>
      <c r="AK21" s="44">
        <v>0</v>
      </c>
      <c r="AL21" s="52">
        <f t="shared" si="0"/>
        <v>0</v>
      </c>
      <c r="AM21" s="44">
        <v>0</v>
      </c>
      <c r="AN21" s="52">
        <f t="shared" si="1"/>
        <v>0</v>
      </c>
      <c r="AO21" s="44">
        <v>5.5E-2</v>
      </c>
      <c r="AP21" s="42">
        <f t="shared" si="9"/>
        <v>0.59894999999999998</v>
      </c>
      <c r="AQ21" s="44">
        <v>0</v>
      </c>
      <c r="AR21" s="42">
        <f t="shared" si="10"/>
        <v>0</v>
      </c>
      <c r="AS21" s="45">
        <v>0</v>
      </c>
      <c r="AT21" s="44">
        <v>0</v>
      </c>
      <c r="AU21" s="42">
        <f t="shared" si="11"/>
        <v>0</v>
      </c>
      <c r="AV21" s="42">
        <f t="shared" si="12"/>
        <v>0.59894999999999998</v>
      </c>
      <c r="AW21" s="52">
        <f t="shared" si="2"/>
        <v>8.8131368749999996</v>
      </c>
      <c r="AX21" s="54">
        <f t="shared" si="3"/>
        <v>0.1907128673094583</v>
      </c>
      <c r="AY21" s="6">
        <v>10.89</v>
      </c>
      <c r="AZ21" s="5">
        <v>600</v>
      </c>
      <c r="BA21" s="42">
        <f t="shared" si="13"/>
        <v>5287.8821250000001</v>
      </c>
      <c r="BB21" s="42">
        <f t="shared" si="14"/>
        <v>6534</v>
      </c>
    </row>
    <row r="22" spans="1:54" ht="15" customHeight="1" x14ac:dyDescent="0.25">
      <c r="A22" s="48">
        <v>21</v>
      </c>
      <c r="B22" s="32"/>
      <c r="C22" s="32"/>
      <c r="D22" s="32"/>
      <c r="E22" s="29" t="s">
        <v>54</v>
      </c>
      <c r="F22" s="29" t="s">
        <v>55</v>
      </c>
      <c r="G22" s="29" t="s">
        <v>56</v>
      </c>
      <c r="H22" s="30" t="s">
        <v>57</v>
      </c>
      <c r="I22" s="29" t="s">
        <v>58</v>
      </c>
      <c r="J22" s="29" t="s">
        <v>59</v>
      </c>
      <c r="K22" s="31" t="s">
        <v>111</v>
      </c>
      <c r="L22" s="32" t="s">
        <v>107</v>
      </c>
      <c r="M22" s="32" t="s">
        <v>76</v>
      </c>
      <c r="N22" s="32" t="s">
        <v>104</v>
      </c>
      <c r="O22" s="32"/>
      <c r="P22" s="33" t="s">
        <v>114</v>
      </c>
      <c r="Q22" s="32"/>
      <c r="R22" s="32"/>
      <c r="S22" s="29" t="s">
        <v>65</v>
      </c>
      <c r="T22" s="34">
        <v>5.49</v>
      </c>
      <c r="U22" s="57">
        <v>5.61</v>
      </c>
      <c r="V22" s="29" t="s">
        <v>66</v>
      </c>
      <c r="W22" s="36">
        <v>38</v>
      </c>
      <c r="X22" s="49">
        <v>25</v>
      </c>
      <c r="Y22" s="49">
        <v>28.5</v>
      </c>
      <c r="Z22" s="37">
        <v>7.35</v>
      </c>
      <c r="AA22" s="38">
        <v>4</v>
      </c>
      <c r="AB22" s="51">
        <f t="shared" si="4"/>
        <v>2.7074999999999998E-2</v>
      </c>
      <c r="AC22" s="37">
        <v>56</v>
      </c>
      <c r="AD22" s="40">
        <f t="shared" si="5"/>
        <v>8273.3148661126506</v>
      </c>
      <c r="AE22" s="41">
        <v>3500</v>
      </c>
      <c r="AF22" s="52">
        <f t="shared" si="6"/>
        <v>0.42304687499999999</v>
      </c>
      <c r="AG22" s="56" t="s">
        <v>106</v>
      </c>
      <c r="AH22" s="58">
        <v>0.41399999999999998</v>
      </c>
      <c r="AI22" s="42">
        <f t="shared" si="7"/>
        <v>2.32254</v>
      </c>
      <c r="AJ22" s="42">
        <f t="shared" si="8"/>
        <v>8.3555868750000002</v>
      </c>
      <c r="AK22" s="44">
        <v>0</v>
      </c>
      <c r="AL22" s="52">
        <f t="shared" si="0"/>
        <v>0</v>
      </c>
      <c r="AM22" s="44">
        <v>0</v>
      </c>
      <c r="AN22" s="52">
        <f t="shared" si="1"/>
        <v>0</v>
      </c>
      <c r="AO22" s="44">
        <v>5.5E-2</v>
      </c>
      <c r="AP22" s="42">
        <f t="shared" si="9"/>
        <v>0.59894999999999998</v>
      </c>
      <c r="AQ22" s="44">
        <v>0</v>
      </c>
      <c r="AR22" s="42">
        <f t="shared" si="10"/>
        <v>0</v>
      </c>
      <c r="AS22" s="45">
        <v>0</v>
      </c>
      <c r="AT22" s="44">
        <v>0</v>
      </c>
      <c r="AU22" s="42">
        <f t="shared" si="11"/>
        <v>0</v>
      </c>
      <c r="AV22" s="42">
        <f t="shared" si="12"/>
        <v>0.59894999999999998</v>
      </c>
      <c r="AW22" s="52">
        <f t="shared" si="2"/>
        <v>8.9545368750000005</v>
      </c>
      <c r="AX22" s="54">
        <f t="shared" si="3"/>
        <v>0.17772847796143251</v>
      </c>
      <c r="AY22" s="6">
        <v>10.89</v>
      </c>
      <c r="AZ22" s="5">
        <v>200</v>
      </c>
      <c r="BA22" s="42">
        <f t="shared" si="13"/>
        <v>1790.907375</v>
      </c>
      <c r="BB22" s="42">
        <f t="shared" si="14"/>
        <v>2178</v>
      </c>
    </row>
    <row r="23" spans="1:54" ht="15" customHeight="1" x14ac:dyDescent="0.25">
      <c r="A23" s="48">
        <v>22</v>
      </c>
      <c r="B23" s="32"/>
      <c r="C23" s="32"/>
      <c r="D23" s="32"/>
      <c r="E23" s="29" t="s">
        <v>54</v>
      </c>
      <c r="F23" s="29" t="s">
        <v>55</v>
      </c>
      <c r="G23" s="29" t="s">
        <v>56</v>
      </c>
      <c r="H23" s="30" t="s">
        <v>57</v>
      </c>
      <c r="I23" s="29" t="s">
        <v>58</v>
      </c>
      <c r="J23" s="29" t="s">
        <v>59</v>
      </c>
      <c r="K23" s="31" t="s">
        <v>60</v>
      </c>
      <c r="L23" s="32" t="s">
        <v>107</v>
      </c>
      <c r="M23" s="32" t="s">
        <v>115</v>
      </c>
      <c r="N23" s="32" t="s">
        <v>104</v>
      </c>
      <c r="O23" s="32"/>
      <c r="P23" s="33" t="s">
        <v>116</v>
      </c>
      <c r="Q23" s="32"/>
      <c r="R23" s="32"/>
      <c r="S23" s="29" t="s">
        <v>65</v>
      </c>
      <c r="T23" s="34">
        <v>5.85</v>
      </c>
      <c r="U23" s="57">
        <v>5.97</v>
      </c>
      <c r="V23" s="29" t="s">
        <v>66</v>
      </c>
      <c r="W23" s="49">
        <v>38</v>
      </c>
      <c r="X23" s="49">
        <v>25</v>
      </c>
      <c r="Y23" s="49">
        <v>32</v>
      </c>
      <c r="Z23" s="50">
        <v>9</v>
      </c>
      <c r="AA23" s="38">
        <v>4</v>
      </c>
      <c r="AB23" s="51">
        <f t="shared" si="4"/>
        <v>3.04E-2</v>
      </c>
      <c r="AC23" s="37">
        <v>56</v>
      </c>
      <c r="AD23" s="40">
        <f t="shared" si="5"/>
        <v>7368.4210526315792</v>
      </c>
      <c r="AE23" s="41">
        <v>3500</v>
      </c>
      <c r="AF23" s="52">
        <f t="shared" si="6"/>
        <v>0.47499999999999998</v>
      </c>
      <c r="AG23" s="56" t="s">
        <v>106</v>
      </c>
      <c r="AH23" s="58">
        <v>0.41399999999999998</v>
      </c>
      <c r="AI23" s="42">
        <f t="shared" si="7"/>
        <v>2.4715799999999999</v>
      </c>
      <c r="AJ23" s="42">
        <f t="shared" si="8"/>
        <v>8.9165799999999997</v>
      </c>
      <c r="AK23" s="44">
        <v>0</v>
      </c>
      <c r="AL23" s="52">
        <f t="shared" si="0"/>
        <v>0</v>
      </c>
      <c r="AM23" s="44">
        <v>0</v>
      </c>
      <c r="AN23" s="52">
        <f t="shared" si="1"/>
        <v>0</v>
      </c>
      <c r="AO23" s="44">
        <v>5.5E-2</v>
      </c>
      <c r="AP23" s="42">
        <f t="shared" si="9"/>
        <v>0.69245000000000001</v>
      </c>
      <c r="AQ23" s="44">
        <v>0</v>
      </c>
      <c r="AR23" s="42">
        <f t="shared" si="10"/>
        <v>0</v>
      </c>
      <c r="AS23" s="45">
        <v>0</v>
      </c>
      <c r="AT23" s="44">
        <v>0</v>
      </c>
      <c r="AU23" s="42">
        <f t="shared" si="11"/>
        <v>0</v>
      </c>
      <c r="AV23" s="42">
        <f t="shared" si="12"/>
        <v>0.69245000000000001</v>
      </c>
      <c r="AW23" s="52">
        <f t="shared" si="2"/>
        <v>9.6090300000000006</v>
      </c>
      <c r="AX23" s="54">
        <f t="shared" si="3"/>
        <v>0.23677283558379661</v>
      </c>
      <c r="AY23" s="6">
        <v>12.59</v>
      </c>
      <c r="AZ23" s="5">
        <v>200</v>
      </c>
      <c r="BA23" s="42">
        <f t="shared" si="13"/>
        <v>1921.806</v>
      </c>
      <c r="BB23" s="42">
        <f t="shared" si="14"/>
        <v>2518</v>
      </c>
    </row>
    <row r="24" spans="1:54" ht="15" customHeight="1" x14ac:dyDescent="0.25">
      <c r="A24" s="48">
        <v>23</v>
      </c>
      <c r="B24" s="32"/>
      <c r="C24" s="32"/>
      <c r="D24" s="32"/>
      <c r="E24" s="29" t="s">
        <v>54</v>
      </c>
      <c r="F24" s="29" t="s">
        <v>55</v>
      </c>
      <c r="G24" s="29" t="s">
        <v>78</v>
      </c>
      <c r="H24" s="30" t="s">
        <v>57</v>
      </c>
      <c r="I24" s="29" t="s">
        <v>117</v>
      </c>
      <c r="J24" s="29" t="s">
        <v>80</v>
      </c>
      <c r="K24" s="31" t="s">
        <v>81</v>
      </c>
      <c r="L24" s="32" t="s">
        <v>107</v>
      </c>
      <c r="M24" s="32" t="s">
        <v>82</v>
      </c>
      <c r="N24" s="32" t="s">
        <v>104</v>
      </c>
      <c r="O24" s="32"/>
      <c r="P24" s="33" t="s">
        <v>118</v>
      </c>
      <c r="Q24" s="32"/>
      <c r="R24" s="32"/>
      <c r="S24" s="29" t="s">
        <v>84</v>
      </c>
      <c r="T24" s="34">
        <v>0.91</v>
      </c>
      <c r="U24" s="57">
        <v>0.93</v>
      </c>
      <c r="V24" s="29" t="s">
        <v>66</v>
      </c>
      <c r="W24" s="49">
        <v>24.5</v>
      </c>
      <c r="X24" s="49">
        <v>15</v>
      </c>
      <c r="Y24" s="49">
        <v>15.5</v>
      </c>
      <c r="Z24" s="37">
        <v>1.04</v>
      </c>
      <c r="AA24" s="38">
        <v>4</v>
      </c>
      <c r="AB24" s="51">
        <f t="shared" si="4"/>
        <v>5.6962499999999999E-3</v>
      </c>
      <c r="AC24" s="37">
        <v>56</v>
      </c>
      <c r="AD24" s="40">
        <f t="shared" si="5"/>
        <v>39324.116743471583</v>
      </c>
      <c r="AE24" s="41">
        <v>3500</v>
      </c>
      <c r="AF24" s="52">
        <f t="shared" si="6"/>
        <v>8.9003906250000001E-2</v>
      </c>
      <c r="AG24" s="56" t="s">
        <v>119</v>
      </c>
      <c r="AH24" s="58">
        <v>0.41399999999999998</v>
      </c>
      <c r="AI24" s="42">
        <f t="shared" si="7"/>
        <v>0.38501999999999997</v>
      </c>
      <c r="AJ24" s="42">
        <f t="shared" si="8"/>
        <v>1.40402390625</v>
      </c>
      <c r="AK24" s="44">
        <v>0</v>
      </c>
      <c r="AL24" s="52">
        <f t="shared" si="0"/>
        <v>0</v>
      </c>
      <c r="AM24" s="44">
        <v>0</v>
      </c>
      <c r="AN24" s="52">
        <f t="shared" si="1"/>
        <v>0</v>
      </c>
      <c r="AO24" s="44">
        <v>5.5E-2</v>
      </c>
      <c r="AP24" s="42">
        <f t="shared" si="9"/>
        <v>0.10835</v>
      </c>
      <c r="AQ24" s="44">
        <v>0</v>
      </c>
      <c r="AR24" s="42">
        <f t="shared" si="10"/>
        <v>0</v>
      </c>
      <c r="AS24" s="45">
        <v>0</v>
      </c>
      <c r="AT24" s="44">
        <v>0</v>
      </c>
      <c r="AU24" s="42">
        <f t="shared" si="11"/>
        <v>0</v>
      </c>
      <c r="AV24" s="42">
        <f t="shared" si="12"/>
        <v>0.10835</v>
      </c>
      <c r="AW24" s="52">
        <f t="shared" si="2"/>
        <v>1.5123739062499999</v>
      </c>
      <c r="AX24" s="54">
        <f t="shared" si="3"/>
        <v>0.23229750951776654</v>
      </c>
      <c r="AY24" s="6">
        <v>1.97</v>
      </c>
      <c r="AZ24" s="5">
        <v>0</v>
      </c>
      <c r="BA24" s="42">
        <f t="shared" si="13"/>
        <v>0</v>
      </c>
      <c r="BB24" s="42">
        <f t="shared" si="14"/>
        <v>0</v>
      </c>
    </row>
    <row r="25" spans="1:54" ht="15" customHeight="1" x14ac:dyDescent="0.25">
      <c r="A25" s="48">
        <v>24</v>
      </c>
      <c r="B25" s="32"/>
      <c r="C25" s="32"/>
      <c r="D25" s="32"/>
      <c r="E25" s="29" t="s">
        <v>54</v>
      </c>
      <c r="F25" s="29" t="s">
        <v>55</v>
      </c>
      <c r="G25" s="29" t="s">
        <v>78</v>
      </c>
      <c r="H25" s="30" t="s">
        <v>101</v>
      </c>
      <c r="I25" s="29" t="s">
        <v>79</v>
      </c>
      <c r="J25" s="29" t="s">
        <v>80</v>
      </c>
      <c r="K25" s="31" t="s">
        <v>81</v>
      </c>
      <c r="L25" s="32" t="s">
        <v>107</v>
      </c>
      <c r="M25" s="32" t="s">
        <v>86</v>
      </c>
      <c r="N25" s="32" t="s">
        <v>104</v>
      </c>
      <c r="O25" s="32"/>
      <c r="P25" s="33" t="s">
        <v>120</v>
      </c>
      <c r="Q25" s="32"/>
      <c r="R25" s="32"/>
      <c r="S25" s="29" t="s">
        <v>84</v>
      </c>
      <c r="T25" s="34">
        <v>1.04</v>
      </c>
      <c r="U25" s="57">
        <v>1.06</v>
      </c>
      <c r="V25" s="29" t="s">
        <v>66</v>
      </c>
      <c r="W25" s="49">
        <v>24.5</v>
      </c>
      <c r="X25" s="49">
        <v>15</v>
      </c>
      <c r="Y25" s="49">
        <v>18.5</v>
      </c>
      <c r="Z25" s="50">
        <v>1.21</v>
      </c>
      <c r="AA25" s="38">
        <v>4</v>
      </c>
      <c r="AB25" s="51">
        <f t="shared" si="4"/>
        <v>6.7987500000000001E-3</v>
      </c>
      <c r="AC25" s="37">
        <v>56</v>
      </c>
      <c r="AD25" s="40">
        <f t="shared" si="5"/>
        <v>32947.232947232944</v>
      </c>
      <c r="AE25" s="41">
        <v>3500</v>
      </c>
      <c r="AF25" s="52">
        <f t="shared" si="6"/>
        <v>0.10623046875000001</v>
      </c>
      <c r="AG25" s="56" t="s">
        <v>119</v>
      </c>
      <c r="AH25" s="58">
        <v>0.41399999999999998</v>
      </c>
      <c r="AI25" s="42">
        <f t="shared" si="7"/>
        <v>0.43884000000000001</v>
      </c>
      <c r="AJ25" s="42">
        <f t="shared" si="8"/>
        <v>1.6050704687500001</v>
      </c>
      <c r="AK25" s="44">
        <v>0</v>
      </c>
      <c r="AL25" s="52">
        <f t="shared" si="0"/>
        <v>0</v>
      </c>
      <c r="AM25" s="44">
        <v>0</v>
      </c>
      <c r="AN25" s="52">
        <f t="shared" si="1"/>
        <v>0</v>
      </c>
      <c r="AO25" s="44">
        <v>5.5E-2</v>
      </c>
      <c r="AP25" s="42">
        <f t="shared" si="9"/>
        <v>0.12539999999999998</v>
      </c>
      <c r="AQ25" s="44">
        <v>0</v>
      </c>
      <c r="AR25" s="42">
        <f t="shared" si="10"/>
        <v>0</v>
      </c>
      <c r="AS25" s="45">
        <v>0</v>
      </c>
      <c r="AT25" s="44">
        <v>0</v>
      </c>
      <c r="AU25" s="42">
        <f t="shared" si="11"/>
        <v>0</v>
      </c>
      <c r="AV25" s="42">
        <f t="shared" si="12"/>
        <v>0.12539999999999998</v>
      </c>
      <c r="AW25" s="52">
        <f t="shared" si="2"/>
        <v>1.7304704687500001</v>
      </c>
      <c r="AX25" s="54">
        <f t="shared" si="3"/>
        <v>0.24102172423245602</v>
      </c>
      <c r="AY25" s="6">
        <v>2.2799999999999998</v>
      </c>
      <c r="AZ25" s="5">
        <v>0</v>
      </c>
      <c r="BA25" s="42">
        <f t="shared" si="13"/>
        <v>0</v>
      </c>
      <c r="BB25" s="42">
        <f t="shared" si="14"/>
        <v>0</v>
      </c>
    </row>
    <row r="26" spans="1:54" x14ac:dyDescent="0.25">
      <c r="AX26" s="4"/>
      <c r="AZ26" s="61"/>
    </row>
  </sheetData>
  <sheetProtection insertRows="0" deleteRows="0" sort="0"/>
  <protectedRanges>
    <protectedRange sqref="AF2:AF5 W26:AU235 AV27:AY235 AV26:AX26 W7:Z8 AZ6:AZ26 U2:V235 AB2:AD25 AF6:AH25 AI2:AX25 M26:T235 X6:Z6 W15:Y16 X17:Y22 X9:Y14 Z14:Z16 Z22 W23:Z25 A2:K235 M2:O25 Q2:S25" name="Range1"/>
    <protectedRange sqref="W2:Z2 X3:Z5 W3:W6 W9:W14 W17:W22 Z9:Z13 Z17:Z21" name="Range1_2"/>
    <protectedRange sqref="AE2:AE25" name="Range1_3"/>
    <protectedRange sqref="AG2:AH5" name="Range1_4"/>
    <protectedRange sqref="AZ2:AZ5" name="Range1_6"/>
    <protectedRange sqref="L2:L271" name="Range1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G2:G25</xm:sqref>
        </x14:dataValidation>
        <x14:dataValidation type="list" allowBlank="1" showInputMessage="1" showErrorMessage="1">
          <x14:formula1>
            <xm:f>[1]ValueSelect!#REF!</xm:f>
          </x14:formula1>
          <xm:sqref>F2:F25</xm:sqref>
        </x14:dataValidation>
        <x14:dataValidation type="list" allowBlank="1" showInputMessage="1" showErrorMessage="1">
          <x14:formula1>
            <xm:f>[1]Data!#REF!</xm:f>
          </x14:formula1>
          <xm:sqref>V2:V25</xm:sqref>
        </x14:dataValidation>
        <x14:dataValidation type="list" allowBlank="1" showInputMessage="1" showErrorMessage="1">
          <x14:formula1>
            <xm:f>[1]Data!#REF!</xm:f>
          </x14:formula1>
          <xm:sqref>S2:S25</xm:sqref>
        </x14:dataValidation>
        <x14:dataValidation type="list" allowBlank="1" showInputMessage="1" showErrorMessage="1">
          <x14:formula1>
            <xm:f>[1]ValueSelect!#REF!</xm:f>
          </x14:formula1>
          <xm:sqref>E2:E25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2025-08-21T07:17:05Z</dcterms:created>
  <dcterms:modified xsi:type="dcterms:W3CDTF">2025-08-21T07:18:05Z</dcterms:modified>
</cp:coreProperties>
</file>