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20DC348-7560-4D6D-8FA6-AE698817A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2" i="5" l="1"/>
  <c r="AZ12" i="5"/>
  <c r="AY12" i="5" s="1"/>
  <c r="AR12" i="5"/>
  <c r="AO12" i="5"/>
  <c r="AM12" i="5"/>
  <c r="AB2" i="5" l="1"/>
  <c r="AC2" i="5" s="1"/>
  <c r="AE2" i="5" s="1"/>
  <c r="AH2" i="5"/>
  <c r="AK2" i="5"/>
  <c r="AM2" i="5"/>
  <c r="AO2" i="5"/>
  <c r="AR2" i="5"/>
  <c r="AZ2" i="5"/>
  <c r="AY2" i="5" s="1"/>
  <c r="BC2" i="5"/>
  <c r="AB3" i="5"/>
  <c r="AC3" i="5" s="1"/>
  <c r="AE3" i="5" s="1"/>
  <c r="AH3" i="5"/>
  <c r="AK3" i="5"/>
  <c r="AM3" i="5"/>
  <c r="AO3" i="5"/>
  <c r="AR3" i="5"/>
  <c r="AZ3" i="5"/>
  <c r="AY3" i="5" s="1"/>
  <c r="BC3" i="5"/>
  <c r="AB4" i="5"/>
  <c r="AC4" i="5" s="1"/>
  <c r="AE4" i="5" s="1"/>
  <c r="AH4" i="5"/>
  <c r="AK4" i="5"/>
  <c r="AM4" i="5"/>
  <c r="AO4" i="5"/>
  <c r="AR4" i="5"/>
  <c r="AZ4" i="5"/>
  <c r="AY4" i="5" s="1"/>
  <c r="BC4" i="5"/>
  <c r="T5" i="5"/>
  <c r="AH5" i="5" s="1"/>
  <c r="AB5" i="5"/>
  <c r="AC5" i="5" s="1"/>
  <c r="AE5" i="5" s="1"/>
  <c r="AK5" i="5"/>
  <c r="AM5" i="5"/>
  <c r="AO5" i="5"/>
  <c r="AR5" i="5"/>
  <c r="AZ5" i="5"/>
  <c r="AY5" i="5" s="1"/>
  <c r="BC5" i="5"/>
  <c r="T6" i="5"/>
  <c r="AH6" i="5" s="1"/>
  <c r="AB6" i="5"/>
  <c r="AC6" i="5" s="1"/>
  <c r="AE6" i="5" s="1"/>
  <c r="AK6" i="5"/>
  <c r="AM6" i="5"/>
  <c r="AO6" i="5"/>
  <c r="AR6" i="5"/>
  <c r="AZ6" i="5"/>
  <c r="AY6" i="5" s="1"/>
  <c r="BC6" i="5"/>
  <c r="T7" i="5"/>
  <c r="AB7" i="5"/>
  <c r="AC7" i="5" s="1"/>
  <c r="AE7" i="5" s="1"/>
  <c r="AH7" i="5"/>
  <c r="AK7" i="5"/>
  <c r="AM7" i="5"/>
  <c r="AO7" i="5"/>
  <c r="AR7" i="5"/>
  <c r="AZ7" i="5"/>
  <c r="AY7" i="5" s="1"/>
  <c r="BC7" i="5"/>
  <c r="T8" i="5"/>
  <c r="AH8" i="5" s="1"/>
  <c r="AB8" i="5"/>
  <c r="AC8" i="5" s="1"/>
  <c r="AE8" i="5" s="1"/>
  <c r="AK8" i="5"/>
  <c r="AM8" i="5"/>
  <c r="AO8" i="5"/>
  <c r="AR8" i="5"/>
  <c r="AZ8" i="5"/>
  <c r="AY8" i="5" s="1"/>
  <c r="BC8" i="5"/>
  <c r="T9" i="5"/>
  <c r="AH9" i="5" s="1"/>
  <c r="AB9" i="5"/>
  <c r="AC9" i="5" s="1"/>
  <c r="AE9" i="5" s="1"/>
  <c r="AK9" i="5"/>
  <c r="AM9" i="5"/>
  <c r="AO9" i="5"/>
  <c r="AR9" i="5"/>
  <c r="AZ9" i="5"/>
  <c r="AY9" i="5" s="1"/>
  <c r="BC9" i="5"/>
  <c r="T10" i="5"/>
  <c r="AH10" i="5" s="1"/>
  <c r="AB10" i="5"/>
  <c r="AC10" i="5" s="1"/>
  <c r="AE10" i="5" s="1"/>
  <c r="AK10" i="5"/>
  <c r="AM10" i="5"/>
  <c r="AO10" i="5"/>
  <c r="AR10" i="5"/>
  <c r="AZ10" i="5"/>
  <c r="AY10" i="5" s="1"/>
  <c r="BC10" i="5"/>
  <c r="T11" i="5"/>
  <c r="AH11" i="5" s="1"/>
  <c r="AB11" i="5"/>
  <c r="AC11" i="5" s="1"/>
  <c r="AE11" i="5" s="1"/>
  <c r="AK11" i="5"/>
  <c r="AM11" i="5"/>
  <c r="AO11" i="5"/>
  <c r="AR11" i="5"/>
  <c r="AZ11" i="5"/>
  <c r="AY11" i="5" s="1"/>
  <c r="BC11" i="5"/>
  <c r="T12" i="5"/>
  <c r="AH12" i="5" s="1"/>
  <c r="AB12" i="5"/>
  <c r="AC12" i="5" s="1"/>
  <c r="AE12" i="5" s="1"/>
  <c r="AK12" i="5"/>
  <c r="AS12" i="5" s="1"/>
  <c r="AS5" i="5" l="1"/>
  <c r="AS10" i="5"/>
  <c r="AS8" i="5"/>
  <c r="AI5" i="5"/>
  <c r="AT5" i="5" s="1"/>
  <c r="AU5" i="5" s="1"/>
  <c r="BB5" i="5" s="1"/>
  <c r="AS9" i="5"/>
  <c r="AS4" i="5"/>
  <c r="AS2" i="5"/>
  <c r="AI11" i="5"/>
  <c r="AI3" i="5"/>
  <c r="AI9" i="5"/>
  <c r="AI6" i="5"/>
  <c r="AS7" i="5"/>
  <c r="AI7" i="5"/>
  <c r="AS11" i="5"/>
  <c r="AI10" i="5"/>
  <c r="AT10" i="5" s="1"/>
  <c r="AU10" i="5" s="1"/>
  <c r="BB10" i="5" s="1"/>
  <c r="AI2" i="5"/>
  <c r="AI4" i="5"/>
  <c r="AS6" i="5"/>
  <c r="AS3" i="5"/>
  <c r="AI8" i="5"/>
  <c r="AI12" i="5"/>
  <c r="AT12" i="5" s="1"/>
  <c r="AU12" i="5" s="1"/>
  <c r="BB12" i="5" s="1"/>
  <c r="AT9" i="5" l="1"/>
  <c r="AU9" i="5" s="1"/>
  <c r="BB9" i="5" s="1"/>
  <c r="AT8" i="5"/>
  <c r="AU8" i="5" s="1"/>
  <c r="BB8" i="5" s="1"/>
  <c r="AT4" i="5"/>
  <c r="AU4" i="5" s="1"/>
  <c r="BB4" i="5" s="1"/>
  <c r="AT11" i="5"/>
  <c r="AU11" i="5" s="1"/>
  <c r="BB11" i="5" s="1"/>
  <c r="AT3" i="5"/>
  <c r="AU3" i="5" s="1"/>
  <c r="BB3" i="5" s="1"/>
  <c r="AT6" i="5"/>
  <c r="AU6" i="5" s="1"/>
  <c r="BB6" i="5" s="1"/>
  <c r="AT2" i="5"/>
  <c r="AU2" i="5" s="1"/>
  <c r="BB2" i="5" s="1"/>
  <c r="AT7" i="5"/>
  <c r="AU7" i="5" s="1"/>
  <c r="BB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<sst xmlns="http://schemas.openxmlformats.org/spreadsheetml/2006/main" count="176" uniqueCount="95">
  <si>
    <t>Brand</t>
  </si>
  <si>
    <t>Package Type</t>
  </si>
  <si>
    <t>Licensor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</si>
  <si>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</si>
  <si>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</si>
  <si>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</si>
  <si>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</si>
  <si>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</si>
  <si>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</si>
  <si>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</si>
  <si>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</si>
  <si>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</si>
  <si>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</si>
  <si>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</si>
  <si>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</si>
  <si>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</si>
  <si>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</si>
  <si>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</si>
  <si>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</si>
  <si>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</si>
  <si>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</si>
  <si>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</si>
  <si>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</si>
  <si>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</si>
  <si>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</si>
  <si>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</si>
  <si>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</si>
  <si>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</si>
  <si>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</si>
  <si>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</si>
  <si>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</si>
  <si>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</si>
  <si>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</si>
  <si>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</si>
  <si>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</si>
  <si>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</si>
  <si>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</si>
  <si>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</si>
  <si>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</si>
  <si>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</si>
  <si>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</si>
  <si>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</si>
  <si>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</si>
  <si>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</si>
  <si>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</si>
  <si>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</si>
  <si>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</si>
  <si>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</si>
  <si>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</si>
  <si>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</si>
  <si>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</si>
  <si>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</si>
  <si>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</si>
  <si>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</si>
  <si>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</si>
  <si>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</si>
  <si>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</si>
  <si>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Comforter &amp; Sham: 100% polyester 75gsm microfiber fabric printed on face. 100% polyester 75gsm microfiber fabric solid reverse, sham has overlap opennning at back, comforter with 180g/m2 poly fill. Channel quilting</t>
    <phoneticPr fontId="9" type="noConversion"/>
  </si>
  <si>
    <t>Twin: 68x90"/20x26+1"</t>
    <phoneticPr fontId="9" type="noConversion"/>
  </si>
  <si>
    <t>9404.40.9022</t>
  </si>
  <si>
    <t>Queen: 90x90"/20x26+1"(2)</t>
    <phoneticPr fontId="9" type="noConversion"/>
  </si>
  <si>
    <t>King: 106x90"/20x36+1"(2)</t>
    <phoneticPr fontId="9" type="noConversion"/>
  </si>
  <si>
    <t>CLARISSA</t>
  </si>
  <si>
    <t>FIONA</t>
  </si>
  <si>
    <t>BIANCA</t>
  </si>
  <si>
    <t>BELLA</t>
  </si>
  <si>
    <t>3PC Comforter set</t>
  </si>
  <si>
    <t>9PC Comforter set</t>
  </si>
  <si>
    <t>14PC Comforter set</t>
  </si>
  <si>
    <t xml:space="preserve">Coral </t>
  </si>
  <si>
    <t>Polyester 3 Piece Comforter Set</t>
  </si>
  <si>
    <t>Polyester 9 Piece Comforter Set</t>
  </si>
  <si>
    <t>Polyester 14 Piece Comforter Set</t>
  </si>
  <si>
    <t xml:space="preserve">Comforter &amp; Sham: FACE polyester solid reverse. 200g/m2 poly fill.  Sham has overlap opennning at back. Pillows: 100% polyester fabric cover, poly fill. Sheet set: 75gsm microfiber solid. </t>
  </si>
  <si>
    <t>Sage</t>
  </si>
  <si>
    <t>Ivory</t>
  </si>
  <si>
    <t>Navy</t>
  </si>
  <si>
    <t>Comforter &amp; Sham: 100% poly jacquard, 100% polyester 75gsm microfiber solid back, comforter with 220g/m2 poly fill. 
Bedskirt: 100% polyester 75gsm MF fabric solid drop, non-woven fabric platform;
Pillows: polyester fabric, poly fill
Euro sham: 100% polyester solid MF fabric with 1" flange
Throw: 100% solid 220gsm dobby plush with self hem 
Sheet set: 100% polyester 75gsm</t>
  </si>
  <si>
    <t>MCH10-6277</t>
    <phoneticPr fontId="9" type="noConversion"/>
  </si>
  <si>
    <t>MCH10-6278</t>
  </si>
  <si>
    <t>MCH10-6279</t>
  </si>
  <si>
    <t>MCH10-6280</t>
  </si>
  <si>
    <t>MCH10-6281</t>
  </si>
  <si>
    <t>MCH10-6282</t>
  </si>
  <si>
    <t>MCH10-6283</t>
  </si>
  <si>
    <t>MCH10-6284</t>
  </si>
  <si>
    <t>MCH10-6285</t>
  </si>
  <si>
    <t>MCH10-6286</t>
  </si>
  <si>
    <t>MCH10-6287</t>
  </si>
  <si>
    <t>Compressed/Knocked Down</t>
  </si>
  <si>
    <t>FULL:Comforter Set</t>
    <phoneticPr fontId="9" type="noConversion"/>
  </si>
  <si>
    <t>QUEEN:Comforter Set</t>
    <phoneticPr fontId="9" type="noConversion"/>
  </si>
  <si>
    <t>KING:Comforter Set</t>
    <phoneticPr fontId="9" type="noConversion"/>
  </si>
  <si>
    <t>QUEEN:Comforter Set:</t>
    <phoneticPr fontId="9" type="noConversion"/>
  </si>
  <si>
    <t>KING:Comforter Se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</si>
</sst>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</font>
    <font>
      <sz val="10.5"/>
      <color rgb="FF1F497D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 applyAlignment="1">
      <alignment horizontal="center"/>
    </xf>
    <xf numFmtId="178" fontId="0" fillId="0" borderId="1" xfId="0" applyNumberFormat="1" applyBorder="1"/>
    <xf numFmtId="2" fontId="0" fillId="0" borderId="1" xfId="0" applyNumberFormat="1" applyBorder="1"/>
    <xf numFmtId="177" fontId="0" fillId="2" borderId="1" xfId="4" applyNumberFormat="1" applyFont="1" applyFill="1" applyBorder="1" applyAlignment="1"/>
    <xf numFmtId="177" fontId="0" fillId="0" borderId="2" xfId="0" applyNumberFormat="1" applyBorder="1"/>
    <xf numFmtId="177" fontId="0" fillId="0" borderId="1" xfId="0" applyNumberFormat="1" applyBorder="1"/>
    <xf numFmtId="179" fontId="0" fillId="0" borderId="1" xfId="0" applyNumberFormat="1" applyBorder="1"/>
    <xf numFmtId="1" fontId="3" fillId="0" borderId="1" xfId="0" applyNumberFormat="1" applyFont="1" applyBorder="1"/>
    <xf numFmtId="180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0" fontId="0" fillId="2" borderId="1" xfId="5" applyNumberFormat="1" applyFont="1" applyFill="1" applyBorder="1" applyAlignment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8" fillId="0" borderId="1" xfId="0" applyNumberFormat="1" applyFont="1" applyBorder="1"/>
    <xf numFmtId="177" fontId="8" fillId="0" borderId="1" xfId="0" applyNumberFormat="1" applyFont="1" applyBorder="1"/>
    <xf numFmtId="181" fontId="0" fillId="0" borderId="0" xfId="7" applyNumberFormat="1" applyFont="1" applyAlignment="1">
      <alignment wrapText="1"/>
    </xf>
    <xf numFmtId="0" fontId="3" fillId="5" borderId="1" xfId="0" applyFont="1" applyFill="1" applyBorder="1"/>
    <xf numFmtId="0" fontId="11" fillId="0" borderId="0" xfId="0" applyFont="1"/>
  </cellXfs>
  <cellStyles count="11">
    <cellStyle name="Currency 2" xfId="4" xr:uid="{9DE719CE-542C-483E-BA86-9A769FAF6132}"/>
    <cellStyle name="Normal 2" xfId="6" xr:uid="{500971C5-82BA-4310-B862-7E56EB928117}"/>
    <cellStyle name="Normal 2 18 2" xfId="1" xr:uid="{1BA08453-9F65-454B-A4A0-7177E70831F2}"/>
    <cellStyle name="Normal 57" xfId="10" xr:uid="{B5B94ACB-06B3-4B76-97A3-C406DD3C195F}"/>
    <cellStyle name="Percent 2" xfId="5" xr:uid="{9C640285-CC63-4253-981F-24FEC4D0A6CB}"/>
    <cellStyle name="Style 1" xfId="3" xr:uid="{F4609D05-B161-47A5-8040-F8D4BA086F06}"/>
    <cellStyle name="百分比" xfId="7" builtinId="5"/>
    <cellStyle name="常规" xfId="0" builtinId="0"/>
    <cellStyle name="常规 2" xfId="8" xr:uid="{1C815744-75BF-45B6-851A-EB1C4175F251}"/>
    <cellStyle name="货币 2" xfId="9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712362</xdr:colOff>
      <xdr:row>5</xdr:row>
      <xdr:rowOff>74739</xdr:rowOff>
    </xdr:from>
    <xdr:to>
      <xdr:col>53</xdr:col>
      <xdr:colOff>728202</xdr:colOff>
      <xdr:row>5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F14"/>
  <sheetViews>
    <sheetView tabSelected="1" topLeftCell="A10" zoomScale="85" zoomScaleNormal="85" workbookViewId="0">
      <selection activeCell="Q22" sqref="Q22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8.42578125" style="2" bestFit="1" customWidth="1"/>
    <col min="7" max="7" width="12" style="2" bestFit="1" customWidth="1"/>
    <col min="8" max="8" width="16.5703125" style="2" bestFit="1" customWidth="1"/>
    <col min="9" max="9" width="17.42578125" style="2" bestFit="1" customWidth="1"/>
    <col min="10" max="10" width="56.7109375" style="2" customWidth="1"/>
    <col min="11" max="11" width="44.28515625" style="2" customWidth="1"/>
    <col min="12" max="12" width="10" style="2" bestFit="1" customWidth="1"/>
    <col min="13" max="13" width="10.5703125" style="2" customWidth="1"/>
    <col min="14" max="14" width="12.85546875" style="2" bestFit="1" customWidth="1"/>
    <col min="15" max="15" width="14.140625" style="2" bestFit="1" customWidth="1"/>
    <col min="16" max="16" width="9.2851562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22.28515625" style="2" customWidth="1"/>
    <col min="23" max="23" width="8.140625" style="33" customWidth="1"/>
    <col min="24" max="24" width="8.7109375" style="33" customWidth="1"/>
    <col min="25" max="25" width="7.140625" style="33" customWidth="1"/>
    <col min="26" max="26" width="9" style="5" customWidth="1"/>
    <col min="27" max="27" width="6.28515625" style="7" customWidth="1"/>
    <col min="28" max="28" width="10" style="35" customWidth="1"/>
    <col min="29" max="29" width="9.85546875" style="7" customWidth="1"/>
    <col min="30" max="30" width="9.7109375" style="2" customWidth="1"/>
    <col min="31" max="31" width="8.85546875" style="6" customWidth="1"/>
    <col min="32" max="32" width="12.140625" style="2" bestFit="1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8" customWidth="1"/>
    <col min="48" max="48" width="10.140625" style="6" customWidth="1"/>
    <col min="49" max="49" width="9.5703125" style="6" customWidth="1"/>
    <col min="50" max="50" width="12" style="6" customWidth="1"/>
    <col min="51" max="51" width="8.140625" style="8" customWidth="1"/>
    <col min="52" max="52" width="12.140625" style="8" customWidth="1"/>
    <col min="53" max="53" width="10.28515625" style="6" bestFit="1" customWidth="1"/>
    <col min="54" max="54" width="12" style="2" bestFit="1" customWidth="1"/>
    <col min="55" max="55" width="13.5703125" style="2" customWidth="1"/>
    <col min="56" max="56" width="11.85546875" style="2" bestFit="1" customWidth="1"/>
    <col min="57" max="58" width="9.140625" style="6"/>
    <col min="59" max="16384" width="9.140625" style="2"/>
  </cols>
  <sheetData>
    <row r="1" spans="1:58" ht="68.099999999999994" customHeight="1" x14ac:dyDescent="0.25">
      <c r="A1" s="9" t="s">
        <v>3</v>
      </c>
      <c r="B1" s="9" t="s">
        <v>4</v>
      </c>
      <c r="C1" s="31" t="s">
        <v>5</v>
      </c>
      <c r="D1" s="32" t="s">
        <v>0</v>
      </c>
      <c r="E1" s="32" t="s">
        <v>2</v>
      </c>
      <c r="F1" s="11" t="s">
        <v>50</v>
      </c>
      <c r="G1" s="31" t="s">
        <v>6</v>
      </c>
      <c r="H1" s="10" t="s">
        <v>7</v>
      </c>
      <c r="I1" s="30" t="s">
        <v>52</v>
      </c>
      <c r="J1" s="10" t="s">
        <v>8</v>
      </c>
      <c r="K1" s="10" t="s">
        <v>9</v>
      </c>
      <c r="L1" s="10" t="s">
        <v>10</v>
      </c>
      <c r="M1" s="31" t="s">
        <v>11</v>
      </c>
      <c r="N1" s="31" t="s">
        <v>12</v>
      </c>
      <c r="O1" s="31" t="s">
        <v>13</v>
      </c>
      <c r="P1" s="30" t="s">
        <v>53</v>
      </c>
      <c r="Q1" s="12" t="s">
        <v>14</v>
      </c>
      <c r="R1" s="13" t="s">
        <v>15</v>
      </c>
      <c r="S1" s="14" t="s">
        <v>16</v>
      </c>
      <c r="T1" s="15" t="s">
        <v>17</v>
      </c>
      <c r="U1" s="16" t="s">
        <v>18</v>
      </c>
      <c r="V1" s="17" t="s">
        <v>1</v>
      </c>
      <c r="W1" s="34" t="s">
        <v>19</v>
      </c>
      <c r="X1" s="34" t="s">
        <v>20</v>
      </c>
      <c r="Y1" s="34" t="s">
        <v>21</v>
      </c>
      <c r="Z1" s="18" t="s">
        <v>22</v>
      </c>
      <c r="AA1" s="19" t="s">
        <v>23</v>
      </c>
      <c r="AB1" s="36" t="s">
        <v>24</v>
      </c>
      <c r="AC1" s="20" t="s">
        <v>25</v>
      </c>
      <c r="AD1" s="9" t="s">
        <v>26</v>
      </c>
      <c r="AE1" s="21" t="s">
        <v>27</v>
      </c>
      <c r="AF1" s="9" t="s">
        <v>28</v>
      </c>
      <c r="AG1" s="22" t="s">
        <v>29</v>
      </c>
      <c r="AH1" s="23" t="s">
        <v>30</v>
      </c>
      <c r="AI1" s="21" t="s">
        <v>31</v>
      </c>
      <c r="AJ1" s="22" t="s">
        <v>32</v>
      </c>
      <c r="AK1" s="21" t="s">
        <v>33</v>
      </c>
      <c r="AL1" s="22" t="s">
        <v>34</v>
      </c>
      <c r="AM1" s="21" t="s">
        <v>35</v>
      </c>
      <c r="AN1" s="22" t="s">
        <v>36</v>
      </c>
      <c r="AO1" s="21" t="s">
        <v>37</v>
      </c>
      <c r="AP1" s="17" t="s">
        <v>38</v>
      </c>
      <c r="AQ1" s="22" t="s">
        <v>39</v>
      </c>
      <c r="AR1" s="21" t="s">
        <v>40</v>
      </c>
      <c r="AS1" s="21" t="s">
        <v>41</v>
      </c>
      <c r="AT1" s="24" t="s">
        <v>42</v>
      </c>
      <c r="AU1" s="25" t="s">
        <v>43</v>
      </c>
      <c r="AV1" s="24" t="s">
        <v>44</v>
      </c>
      <c r="AW1" s="26" t="s">
        <v>45</v>
      </c>
      <c r="AX1" s="27" t="s">
        <v>46</v>
      </c>
      <c r="AY1" s="27" t="s">
        <v>55</v>
      </c>
      <c r="AZ1" s="24" t="s">
        <v>56</v>
      </c>
      <c r="BA1" s="9" t="s">
        <v>47</v>
      </c>
      <c r="BB1" s="28" t="s">
        <v>48</v>
      </c>
      <c r="BC1" s="28" t="s">
        <v>49</v>
      </c>
      <c r="BE1" s="2"/>
      <c r="BF1" s="2"/>
    </row>
    <row r="2" spans="1:58" customFormat="1" ht="51" customHeight="1" x14ac:dyDescent="0.3">
      <c r="A2" s="38">
        <v>10</v>
      </c>
      <c r="B2" s="1"/>
      <c r="C2" s="1"/>
      <c r="D2" s="1"/>
      <c r="E2" s="1"/>
      <c r="F2" s="1" t="s">
        <v>54</v>
      </c>
      <c r="G2" s="1" t="s">
        <v>62</v>
      </c>
      <c r="H2" s="53" t="s">
        <v>70</v>
      </c>
      <c r="I2" s="37" t="s">
        <v>66</v>
      </c>
      <c r="J2" s="53" t="s">
        <v>57</v>
      </c>
      <c r="K2" s="37" t="s">
        <v>58</v>
      </c>
      <c r="L2" s="37" t="s">
        <v>69</v>
      </c>
      <c r="M2" s="1"/>
      <c r="N2" s="57" t="s">
        <v>78</v>
      </c>
      <c r="O2" s="1"/>
      <c r="P2" s="1" t="s">
        <v>51</v>
      </c>
      <c r="Q2" s="39">
        <v>42.53</v>
      </c>
      <c r="R2" s="40">
        <v>8.1</v>
      </c>
      <c r="S2" s="41">
        <v>5.25</v>
      </c>
      <c r="T2" s="42">
        <v>5.25</v>
      </c>
      <c r="U2" s="43">
        <v>6.68</v>
      </c>
      <c r="V2" s="58" t="s">
        <v>89</v>
      </c>
      <c r="W2" s="44">
        <v>52</v>
      </c>
      <c r="X2" s="44">
        <v>42</v>
      </c>
      <c r="Y2" s="44">
        <v>20</v>
      </c>
      <c r="Z2" s="40">
        <v>8.44</v>
      </c>
      <c r="AA2" s="45">
        <v>3</v>
      </c>
      <c r="AB2" s="46">
        <f t="shared" ref="AB2" si="0">IF(W2="","",W2*X2*Y2/1000000)</f>
        <v>4.3999999999999997E-2</v>
      </c>
      <c r="AC2" s="47">
        <f t="shared" ref="AC2" si="1">IF(AA2="","",65/AB2*AA2)</f>
        <v>4432</v>
      </c>
      <c r="AD2" s="1">
        <v>3200</v>
      </c>
      <c r="AE2" s="48">
        <f t="shared" ref="AE2" si="2">IF(ISERROR(AD2/AC2),"",AD2/AC2)</f>
        <v>0.72</v>
      </c>
      <c r="AF2" s="1" t="s">
        <v>59</v>
      </c>
      <c r="AG2" s="49">
        <v>0.42799999999999999</v>
      </c>
      <c r="AH2" s="48">
        <f t="shared" ref="AH2:AH4" si="3">IF(ISERROR(T2*AG2),"",T2*AG2)</f>
        <v>2.25</v>
      </c>
      <c r="AI2" s="48">
        <f t="shared" ref="AI2:AI12" si="4">IF(ISERROR(T2+AE2+AH2),"",T2+AE2+AH2)</f>
        <v>8.2200000000000006</v>
      </c>
      <c r="AJ2" s="49">
        <v>0.05</v>
      </c>
      <c r="AK2" s="48">
        <f t="shared" ref="AK2:AK3" si="5">IF(ISERROR(AW2*AJ2),"",AW2*AJ2)</f>
        <v>0.56000000000000005</v>
      </c>
      <c r="AL2" s="49"/>
      <c r="AM2" s="48">
        <f t="shared" ref="AM2:AM11" si="6">IF(ISERROR(AW2*AL2),"",AW2*AL2)</f>
        <v>0</v>
      </c>
      <c r="AN2" s="49"/>
      <c r="AO2" s="48">
        <f t="shared" ref="AO2:AO11" si="7">IF(ISERROR(AW2*AN2),"",AW2*AN2)</f>
        <v>0</v>
      </c>
      <c r="AP2" s="1"/>
      <c r="AQ2" s="50"/>
      <c r="AR2" s="48">
        <f t="shared" ref="AR2:AR3" si="8">IF(ISERROR(AW2*AQ3),"",AW2*AQ3)</f>
        <v>0</v>
      </c>
      <c r="AS2" s="48">
        <f t="shared" ref="AS2:AS3" si="9">IF(ISERROR(AK2+AM2+AO2+AR2),"",AK2+AM2+AO2+AR2)</f>
        <v>0.56000000000000005</v>
      </c>
      <c r="AT2" s="48">
        <f t="shared" ref="AT2:AT10" si="10">IF(ISERROR(AI2+AS2),"",AI2+AS2)</f>
        <v>8.7799999999999994</v>
      </c>
      <c r="AU2" s="51">
        <f t="shared" ref="AU2:AU3" si="11">IF(ISERROR((AW2-AT2)/AW2),"",(AW2-AT2)/AW2)</f>
        <v>0.21890000000000001</v>
      </c>
      <c r="AV2" s="48">
        <v>11.24</v>
      </c>
      <c r="AW2" s="43">
        <v>11.24</v>
      </c>
      <c r="AX2" s="43">
        <v>29.99</v>
      </c>
      <c r="AY2" s="49">
        <f t="shared" ref="AY2" si="12">AZ2</f>
        <v>0.62519999999999998</v>
      </c>
      <c r="AZ2" s="29">
        <f t="shared" ref="AZ2" si="13">IF(ISERROR((AX2-AW2)/AX2),"",(AX2-AW2)/AX2)</f>
        <v>0.62519999999999998</v>
      </c>
      <c r="BA2" s="52">
        <v>1065</v>
      </c>
      <c r="BB2" s="48">
        <f t="shared" ref="BB2:BB11" si="14">IF(ISERROR(AU2*BA2),"",AT2*BA2)</f>
        <v>9350.7000000000007</v>
      </c>
      <c r="BC2" s="48">
        <f t="shared" ref="BC2:BC11" si="15">IF(ISERROR(AW2*BA2),"",AW2*BA2)</f>
        <v>11970.6</v>
      </c>
    </row>
    <row r="3" spans="1:58" customFormat="1" ht="51" customHeight="1" x14ac:dyDescent="0.3">
      <c r="A3" s="38">
        <v>11</v>
      </c>
      <c r="B3" s="1"/>
      <c r="C3" s="1"/>
      <c r="D3" s="1"/>
      <c r="E3" s="1"/>
      <c r="F3" s="1" t="s">
        <v>54</v>
      </c>
      <c r="G3" s="1" t="s">
        <v>62</v>
      </c>
      <c r="H3" s="53" t="s">
        <v>70</v>
      </c>
      <c r="I3" s="37" t="s">
        <v>66</v>
      </c>
      <c r="J3" s="53" t="s">
        <v>57</v>
      </c>
      <c r="K3" s="37" t="s">
        <v>60</v>
      </c>
      <c r="L3" s="37" t="s">
        <v>69</v>
      </c>
      <c r="M3" s="1"/>
      <c r="N3" s="57" t="s">
        <v>79</v>
      </c>
      <c r="O3" s="1"/>
      <c r="P3" s="1" t="s">
        <v>51</v>
      </c>
      <c r="Q3" s="39">
        <v>52.65</v>
      </c>
      <c r="R3" s="40">
        <v>8.1</v>
      </c>
      <c r="S3" s="41">
        <v>6.5</v>
      </c>
      <c r="T3" s="42">
        <v>6.5</v>
      </c>
      <c r="U3" s="43">
        <v>6.75</v>
      </c>
      <c r="V3" s="58" t="s">
        <v>89</v>
      </c>
      <c r="W3" s="44">
        <v>52</v>
      </c>
      <c r="X3" s="44">
        <v>42</v>
      </c>
      <c r="Y3" s="44">
        <v>24</v>
      </c>
      <c r="Z3" s="40">
        <v>8.5399999999999991</v>
      </c>
      <c r="AA3" s="52">
        <v>3</v>
      </c>
      <c r="AB3" s="46">
        <f t="shared" ref="AB3:AB12" si="16">IF(W3="","",W3*X3*Y3/1000000)</f>
        <v>5.1999999999999998E-2</v>
      </c>
      <c r="AC3" s="47">
        <f t="shared" ref="AC3:AC12" si="17">IF(AA3="","",65/AB3*AA3)</f>
        <v>3750</v>
      </c>
      <c r="AD3" s="1">
        <v>3200</v>
      </c>
      <c r="AE3" s="48">
        <f t="shared" ref="AE3:AE12" si="18">IF(ISERROR(AD3/AC3),"",AD3/AC3)</f>
        <v>0.85</v>
      </c>
      <c r="AF3" s="1" t="s">
        <v>59</v>
      </c>
      <c r="AG3" s="49">
        <v>0.42799999999999999</v>
      </c>
      <c r="AH3" s="48">
        <f t="shared" si="3"/>
        <v>2.78</v>
      </c>
      <c r="AI3" s="48">
        <f t="shared" si="4"/>
        <v>10.130000000000001</v>
      </c>
      <c r="AJ3" s="49">
        <v>0.05</v>
      </c>
      <c r="AK3" s="48">
        <f t="shared" si="5"/>
        <v>0.61</v>
      </c>
      <c r="AL3" s="49"/>
      <c r="AM3" s="48">
        <f t="shared" si="6"/>
        <v>0</v>
      </c>
      <c r="AN3" s="49"/>
      <c r="AO3" s="48">
        <f t="shared" si="7"/>
        <v>0</v>
      </c>
      <c r="AP3" s="1"/>
      <c r="AQ3" s="49"/>
      <c r="AR3" s="48">
        <f t="shared" si="8"/>
        <v>0</v>
      </c>
      <c r="AS3" s="48">
        <f t="shared" si="9"/>
        <v>0.61</v>
      </c>
      <c r="AT3" s="48">
        <f t="shared" si="10"/>
        <v>10.74</v>
      </c>
      <c r="AU3" s="51">
        <f t="shared" si="11"/>
        <v>0.12609999999999999</v>
      </c>
      <c r="AV3" s="48">
        <v>12.29</v>
      </c>
      <c r="AW3" s="43">
        <v>12.29</v>
      </c>
      <c r="AX3" s="43">
        <v>29.99</v>
      </c>
      <c r="AY3" s="49">
        <f t="shared" ref="AY3:AY11" si="19">AZ3</f>
        <v>0.59019999999999995</v>
      </c>
      <c r="AZ3" s="29">
        <f t="shared" ref="AZ3:AZ11" si="20">IF(ISERROR((AX3-AW3)/AX3),"",(AX3-AW3)/AX3)</f>
        <v>0.59019999999999995</v>
      </c>
      <c r="BA3" s="52">
        <v>5004</v>
      </c>
      <c r="BB3" s="48">
        <f t="shared" si="14"/>
        <v>53742.96</v>
      </c>
      <c r="BC3" s="48">
        <f t="shared" si="15"/>
        <v>61499.16</v>
      </c>
    </row>
    <row r="4" spans="1:58" customFormat="1" ht="51" customHeight="1" x14ac:dyDescent="0.3">
      <c r="A4" s="38">
        <v>12</v>
      </c>
      <c r="B4" s="1"/>
      <c r="C4" s="1"/>
      <c r="D4" s="1"/>
      <c r="E4" s="1"/>
      <c r="F4" s="1" t="s">
        <v>54</v>
      </c>
      <c r="G4" s="1" t="s">
        <v>62</v>
      </c>
      <c r="H4" s="53" t="s">
        <v>70</v>
      </c>
      <c r="I4" s="37" t="s">
        <v>66</v>
      </c>
      <c r="J4" s="53" t="s">
        <v>57</v>
      </c>
      <c r="K4" s="37" t="s">
        <v>61</v>
      </c>
      <c r="L4" s="37" t="s">
        <v>69</v>
      </c>
      <c r="M4" s="1"/>
      <c r="N4" s="57" t="s">
        <v>80</v>
      </c>
      <c r="O4" s="1"/>
      <c r="P4" s="1" t="s">
        <v>51</v>
      </c>
      <c r="Q4" s="39">
        <v>57.67</v>
      </c>
      <c r="R4" s="40">
        <v>8.1</v>
      </c>
      <c r="S4" s="41">
        <v>7.12</v>
      </c>
      <c r="T4" s="42">
        <v>7.12</v>
      </c>
      <c r="U4" s="43">
        <v>6.81</v>
      </c>
      <c r="V4" s="58" t="s">
        <v>89</v>
      </c>
      <c r="W4" s="44">
        <v>52</v>
      </c>
      <c r="X4" s="44">
        <v>42</v>
      </c>
      <c r="Y4" s="44">
        <v>29</v>
      </c>
      <c r="Z4" s="40">
        <v>8.64</v>
      </c>
      <c r="AA4" s="52">
        <v>3</v>
      </c>
      <c r="AB4" s="46">
        <f t="shared" si="16"/>
        <v>6.3E-2</v>
      </c>
      <c r="AC4" s="47">
        <f t="shared" si="17"/>
        <v>3095</v>
      </c>
      <c r="AD4" s="1">
        <v>3200</v>
      </c>
      <c r="AE4" s="48">
        <f t="shared" si="18"/>
        <v>1.03</v>
      </c>
      <c r="AF4" s="1" t="s">
        <v>59</v>
      </c>
      <c r="AG4" s="49">
        <v>0.42799999999999999</v>
      </c>
      <c r="AH4" s="48">
        <f t="shared" si="3"/>
        <v>3.05</v>
      </c>
      <c r="AI4" s="48">
        <f t="shared" si="4"/>
        <v>11.2</v>
      </c>
      <c r="AJ4" s="49">
        <v>0.05</v>
      </c>
      <c r="AK4" s="48">
        <f t="shared" ref="AK4:AK12" si="21">IF(ISERROR(AW4*AJ4),"",AW4*AJ4)</f>
        <v>0.67</v>
      </c>
      <c r="AL4" s="49"/>
      <c r="AM4" s="48">
        <f t="shared" si="6"/>
        <v>0</v>
      </c>
      <c r="AN4" s="49"/>
      <c r="AO4" s="48">
        <f t="shared" si="7"/>
        <v>0</v>
      </c>
      <c r="AP4" s="1"/>
      <c r="AQ4" s="49"/>
      <c r="AR4" s="48">
        <f t="shared" ref="AR4:AR10" si="22">IF(ISERROR(AW4*AQ4),"",AW4*AQ4)</f>
        <v>0</v>
      </c>
      <c r="AS4" s="48">
        <f t="shared" ref="AS4:AS11" si="23">IF(ISERROR(AK4+AM4+AO4+AR4),"",AK4+AM4+AO4+AR4)</f>
        <v>0.67</v>
      </c>
      <c r="AT4" s="48">
        <f t="shared" si="10"/>
        <v>11.87</v>
      </c>
      <c r="AU4" s="51">
        <f t="shared" ref="AU4:AU10" si="24">IF(ISERROR((AW4-AT4)/AW4),"",(AW4-AT4)/AW4)</f>
        <v>0.11020000000000001</v>
      </c>
      <c r="AV4" s="48">
        <v>13.34</v>
      </c>
      <c r="AW4" s="43">
        <v>13.34</v>
      </c>
      <c r="AX4" s="43">
        <v>29.99</v>
      </c>
      <c r="AY4" s="49">
        <f t="shared" si="19"/>
        <v>0.55520000000000003</v>
      </c>
      <c r="AZ4" s="29">
        <f t="shared" si="20"/>
        <v>0.55520000000000003</v>
      </c>
      <c r="BA4" s="52">
        <v>4095</v>
      </c>
      <c r="BB4" s="48">
        <f t="shared" si="14"/>
        <v>48607.65</v>
      </c>
      <c r="BC4" s="48">
        <f t="shared" si="15"/>
        <v>54627.3</v>
      </c>
    </row>
    <row r="5" spans="1:58" customFormat="1" ht="51" customHeight="1" x14ac:dyDescent="0.3">
      <c r="A5" s="38">
        <v>13</v>
      </c>
      <c r="B5" s="1"/>
      <c r="C5" s="1"/>
      <c r="D5" s="1"/>
      <c r="E5" s="1"/>
      <c r="F5" s="1" t="s">
        <v>54</v>
      </c>
      <c r="G5" s="1" t="s">
        <v>63</v>
      </c>
      <c r="H5" s="53" t="s">
        <v>71</v>
      </c>
      <c r="I5" s="37" t="s">
        <v>67</v>
      </c>
      <c r="J5" s="53" t="s">
        <v>73</v>
      </c>
      <c r="K5" s="53" t="s">
        <v>90</v>
      </c>
      <c r="L5" s="37" t="s">
        <v>74</v>
      </c>
      <c r="M5" s="1"/>
      <c r="N5" s="57" t="s">
        <v>81</v>
      </c>
      <c r="O5" s="1"/>
      <c r="P5" s="1" t="s">
        <v>51</v>
      </c>
      <c r="Q5" s="39">
        <v>145</v>
      </c>
      <c r="R5" s="40">
        <v>8.1</v>
      </c>
      <c r="S5" s="41">
        <v>17.899999999999999</v>
      </c>
      <c r="T5" s="42">
        <f>S5</f>
        <v>17.899999999999999</v>
      </c>
      <c r="U5" s="43">
        <v>6.87</v>
      </c>
      <c r="V5" s="58" t="s">
        <v>89</v>
      </c>
      <c r="W5" s="44">
        <v>59</v>
      </c>
      <c r="X5" s="44">
        <v>59</v>
      </c>
      <c r="Y5" s="44">
        <v>36</v>
      </c>
      <c r="Z5" s="40">
        <v>8.75</v>
      </c>
      <c r="AA5" s="54">
        <v>3</v>
      </c>
      <c r="AB5" s="46">
        <f t="shared" si="16"/>
        <v>0.125</v>
      </c>
      <c r="AC5" s="47">
        <f t="shared" si="17"/>
        <v>1560</v>
      </c>
      <c r="AD5" s="1">
        <v>3200</v>
      </c>
      <c r="AE5" s="48">
        <f t="shared" si="18"/>
        <v>2.0499999999999998</v>
      </c>
      <c r="AF5" s="1" t="s">
        <v>59</v>
      </c>
      <c r="AG5" s="49">
        <v>0.42799999999999999</v>
      </c>
      <c r="AH5" s="48">
        <f t="shared" ref="AH5:AH12" si="25">IF(ISERROR(T5*AG5),"",T5*AG5)</f>
        <v>7.66</v>
      </c>
      <c r="AI5" s="48">
        <f t="shared" si="4"/>
        <v>27.61</v>
      </c>
      <c r="AJ5" s="49">
        <v>0.05</v>
      </c>
      <c r="AK5" s="48">
        <f t="shared" si="21"/>
        <v>2.0699999999999998</v>
      </c>
      <c r="AL5" s="49"/>
      <c r="AM5" s="48">
        <f t="shared" si="6"/>
        <v>0</v>
      </c>
      <c r="AN5" s="49"/>
      <c r="AO5" s="48">
        <f t="shared" si="7"/>
        <v>0</v>
      </c>
      <c r="AP5" s="1"/>
      <c r="AQ5" s="49"/>
      <c r="AR5" s="48">
        <f t="shared" si="22"/>
        <v>0</v>
      </c>
      <c r="AS5" s="48">
        <f t="shared" si="23"/>
        <v>2.0699999999999998</v>
      </c>
      <c r="AT5" s="48">
        <f t="shared" si="10"/>
        <v>29.68</v>
      </c>
      <c r="AU5" s="51">
        <f t="shared" si="24"/>
        <v>0.28449999999999998</v>
      </c>
      <c r="AV5" s="48">
        <v>41.48</v>
      </c>
      <c r="AW5" s="43">
        <v>41.48</v>
      </c>
      <c r="AX5" s="43">
        <v>109.99</v>
      </c>
      <c r="AY5" s="49">
        <f t="shared" ref="AY5" si="26">AZ5</f>
        <v>0.62290000000000001</v>
      </c>
      <c r="AZ5" s="29">
        <f t="shared" si="20"/>
        <v>0.62290000000000001</v>
      </c>
      <c r="BA5" s="52">
        <v>392</v>
      </c>
      <c r="BB5" s="48">
        <f t="shared" si="14"/>
        <v>11634.56</v>
      </c>
      <c r="BC5" s="48">
        <f t="shared" si="15"/>
        <v>16260.16</v>
      </c>
    </row>
    <row r="6" spans="1:58" customFormat="1" ht="119.25" customHeight="1" x14ac:dyDescent="0.3">
      <c r="A6" s="38">
        <v>14</v>
      </c>
      <c r="B6" s="1"/>
      <c r="C6" s="1"/>
      <c r="D6" s="1"/>
      <c r="E6" s="1"/>
      <c r="F6" s="1" t="s">
        <v>54</v>
      </c>
      <c r="G6" s="1" t="s">
        <v>63</v>
      </c>
      <c r="H6" s="53" t="s">
        <v>71</v>
      </c>
      <c r="I6" s="37" t="s">
        <v>67</v>
      </c>
      <c r="J6" s="53" t="s">
        <v>73</v>
      </c>
      <c r="K6" s="53" t="s">
        <v>91</v>
      </c>
      <c r="L6" s="37" t="s">
        <v>74</v>
      </c>
      <c r="M6" s="1"/>
      <c r="N6" s="57" t="s">
        <v>82</v>
      </c>
      <c r="O6" s="1"/>
      <c r="P6" s="1" t="s">
        <v>51</v>
      </c>
      <c r="Q6" s="39">
        <v>151</v>
      </c>
      <c r="R6" s="40">
        <v>8.1</v>
      </c>
      <c r="S6" s="41">
        <v>18.64</v>
      </c>
      <c r="T6" s="42">
        <f t="shared" ref="T6:T12" si="27">S6</f>
        <v>18.64</v>
      </c>
      <c r="U6" s="43">
        <v>6.94</v>
      </c>
      <c r="V6" s="58" t="s">
        <v>89</v>
      </c>
      <c r="W6" s="44">
        <v>59</v>
      </c>
      <c r="X6" s="44">
        <v>59</v>
      </c>
      <c r="Y6" s="44">
        <v>39</v>
      </c>
      <c r="Z6" s="40">
        <v>8.85</v>
      </c>
      <c r="AA6" s="54">
        <v>3</v>
      </c>
      <c r="AB6" s="46">
        <f t="shared" si="16"/>
        <v>0.13600000000000001</v>
      </c>
      <c r="AC6" s="47">
        <f t="shared" si="17"/>
        <v>1434</v>
      </c>
      <c r="AD6" s="1">
        <v>3200</v>
      </c>
      <c r="AE6" s="48">
        <f t="shared" si="18"/>
        <v>2.23</v>
      </c>
      <c r="AF6" s="1" t="s">
        <v>59</v>
      </c>
      <c r="AG6" s="49">
        <v>0.42799999999999999</v>
      </c>
      <c r="AH6" s="48">
        <f t="shared" si="25"/>
        <v>7.98</v>
      </c>
      <c r="AI6" s="48">
        <f t="shared" si="4"/>
        <v>28.85</v>
      </c>
      <c r="AJ6" s="49">
        <v>0.05</v>
      </c>
      <c r="AK6" s="48">
        <f t="shared" si="21"/>
        <v>2.0699999999999998</v>
      </c>
      <c r="AL6" s="49"/>
      <c r="AM6" s="48">
        <f t="shared" si="6"/>
        <v>0</v>
      </c>
      <c r="AN6" s="49"/>
      <c r="AO6" s="48">
        <f t="shared" si="7"/>
        <v>0</v>
      </c>
      <c r="AP6" s="1"/>
      <c r="AQ6" s="49"/>
      <c r="AR6" s="48">
        <f t="shared" si="22"/>
        <v>0</v>
      </c>
      <c r="AS6" s="48">
        <f t="shared" si="23"/>
        <v>2.0699999999999998</v>
      </c>
      <c r="AT6" s="48">
        <f t="shared" si="10"/>
        <v>30.92</v>
      </c>
      <c r="AU6" s="51">
        <f t="shared" si="24"/>
        <v>0.25459999999999999</v>
      </c>
      <c r="AV6" s="48">
        <v>41.48</v>
      </c>
      <c r="AW6" s="55">
        <v>41.48</v>
      </c>
      <c r="AX6" s="43">
        <v>109.99</v>
      </c>
      <c r="AY6" s="49">
        <f t="shared" si="19"/>
        <v>0.62290000000000001</v>
      </c>
      <c r="AZ6" s="29">
        <f t="shared" si="20"/>
        <v>0.62290000000000001</v>
      </c>
      <c r="BA6" s="52">
        <v>952</v>
      </c>
      <c r="BB6" s="48">
        <f t="shared" si="14"/>
        <v>29435.84</v>
      </c>
      <c r="BC6" s="48">
        <f t="shared" si="15"/>
        <v>39488.959999999999</v>
      </c>
    </row>
    <row r="7" spans="1:58" customFormat="1" ht="51" customHeight="1" x14ac:dyDescent="0.3">
      <c r="A7" s="38">
        <v>15</v>
      </c>
      <c r="B7" s="1"/>
      <c r="C7" s="1"/>
      <c r="D7" s="1"/>
      <c r="E7" s="1"/>
      <c r="F7" s="1" t="s">
        <v>54</v>
      </c>
      <c r="G7" s="1" t="s">
        <v>63</v>
      </c>
      <c r="H7" s="53" t="s">
        <v>71</v>
      </c>
      <c r="I7" s="37" t="s">
        <v>67</v>
      </c>
      <c r="J7" s="53" t="s">
        <v>73</v>
      </c>
      <c r="K7" s="53" t="s">
        <v>92</v>
      </c>
      <c r="L7" s="37" t="s">
        <v>74</v>
      </c>
      <c r="M7" s="1"/>
      <c r="N7" s="57" t="s">
        <v>83</v>
      </c>
      <c r="O7" s="1"/>
      <c r="P7" s="1" t="s">
        <v>51</v>
      </c>
      <c r="Q7" s="39">
        <v>169</v>
      </c>
      <c r="R7" s="40">
        <v>8.1</v>
      </c>
      <c r="S7" s="41">
        <v>20.86</v>
      </c>
      <c r="T7" s="42">
        <f t="shared" si="27"/>
        <v>20.86</v>
      </c>
      <c r="U7" s="43">
        <v>7</v>
      </c>
      <c r="V7" s="58" t="s">
        <v>89</v>
      </c>
      <c r="W7" s="44">
        <v>59</v>
      </c>
      <c r="X7" s="44">
        <v>59</v>
      </c>
      <c r="Y7" s="44">
        <v>44</v>
      </c>
      <c r="Z7" s="40">
        <v>8.9600000000000009</v>
      </c>
      <c r="AA7" s="54">
        <v>3</v>
      </c>
      <c r="AB7" s="46">
        <f t="shared" si="16"/>
        <v>0.153</v>
      </c>
      <c r="AC7" s="47">
        <f t="shared" si="17"/>
        <v>1275</v>
      </c>
      <c r="AD7" s="1">
        <v>3200</v>
      </c>
      <c r="AE7" s="48">
        <f t="shared" si="18"/>
        <v>2.5099999999999998</v>
      </c>
      <c r="AF7" s="1" t="s">
        <v>59</v>
      </c>
      <c r="AG7" s="49">
        <v>0.42799999999999999</v>
      </c>
      <c r="AH7" s="48">
        <f t="shared" si="25"/>
        <v>8.93</v>
      </c>
      <c r="AI7" s="48">
        <f t="shared" si="4"/>
        <v>32.299999999999997</v>
      </c>
      <c r="AJ7" s="49">
        <v>0.05</v>
      </c>
      <c r="AK7" s="48">
        <f t="shared" si="21"/>
        <v>2.1800000000000002</v>
      </c>
      <c r="AL7" s="49"/>
      <c r="AM7" s="48">
        <f t="shared" si="6"/>
        <v>0</v>
      </c>
      <c r="AN7" s="49"/>
      <c r="AO7" s="48">
        <f t="shared" si="7"/>
        <v>0</v>
      </c>
      <c r="AP7" s="1"/>
      <c r="AQ7" s="49"/>
      <c r="AR7" s="48">
        <f t="shared" si="22"/>
        <v>0</v>
      </c>
      <c r="AS7" s="48">
        <f t="shared" si="23"/>
        <v>2.1800000000000002</v>
      </c>
      <c r="AT7" s="48">
        <f t="shared" si="10"/>
        <v>34.479999999999997</v>
      </c>
      <c r="AU7" s="51">
        <f t="shared" si="24"/>
        <v>0.20880000000000001</v>
      </c>
      <c r="AV7" s="48">
        <v>43.58</v>
      </c>
      <c r="AW7" s="43">
        <v>43.58</v>
      </c>
      <c r="AX7" s="43">
        <v>109.99</v>
      </c>
      <c r="AY7" s="49">
        <f t="shared" si="19"/>
        <v>0.6038</v>
      </c>
      <c r="AZ7" s="29">
        <f t="shared" si="20"/>
        <v>0.6038</v>
      </c>
      <c r="BA7" s="52">
        <v>730</v>
      </c>
      <c r="BB7" s="48">
        <f t="shared" si="14"/>
        <v>25170.400000000001</v>
      </c>
      <c r="BC7" s="48">
        <f t="shared" si="15"/>
        <v>31813.4</v>
      </c>
    </row>
    <row r="8" spans="1:58" customFormat="1" ht="51" customHeight="1" x14ac:dyDescent="0.3">
      <c r="A8" s="38">
        <v>16</v>
      </c>
      <c r="B8" s="1"/>
      <c r="C8" s="1"/>
      <c r="D8" s="1"/>
      <c r="E8" s="1"/>
      <c r="F8" s="1" t="s">
        <v>54</v>
      </c>
      <c r="G8" s="1" t="s">
        <v>64</v>
      </c>
      <c r="H8" s="53" t="s">
        <v>71</v>
      </c>
      <c r="I8" s="37" t="s">
        <v>67</v>
      </c>
      <c r="J8" s="53" t="s">
        <v>73</v>
      </c>
      <c r="K8" s="53" t="s">
        <v>90</v>
      </c>
      <c r="L8" s="37" t="s">
        <v>75</v>
      </c>
      <c r="M8" s="1"/>
      <c r="N8" s="57" t="s">
        <v>84</v>
      </c>
      <c r="O8" s="1"/>
      <c r="P8" s="1" t="s">
        <v>51</v>
      </c>
      <c r="Q8" s="39">
        <v>143</v>
      </c>
      <c r="R8" s="40">
        <v>8.1</v>
      </c>
      <c r="S8" s="41">
        <v>17.649999999999999</v>
      </c>
      <c r="T8" s="42">
        <f t="shared" si="27"/>
        <v>17.649999999999999</v>
      </c>
      <c r="U8" s="43">
        <v>7.07</v>
      </c>
      <c r="V8" s="58" t="s">
        <v>89</v>
      </c>
      <c r="W8" s="44">
        <v>59</v>
      </c>
      <c r="X8" s="44">
        <v>59</v>
      </c>
      <c r="Y8" s="44">
        <v>36</v>
      </c>
      <c r="Z8" s="40">
        <v>9.06</v>
      </c>
      <c r="AA8" s="54">
        <v>3</v>
      </c>
      <c r="AB8" s="46">
        <f t="shared" si="16"/>
        <v>0.125</v>
      </c>
      <c r="AC8" s="47">
        <f t="shared" si="17"/>
        <v>1560</v>
      </c>
      <c r="AD8" s="1">
        <v>3200</v>
      </c>
      <c r="AE8" s="48">
        <f>IF(ISERROR(AD8/AC8),"",AD8/AC8)</f>
        <v>2.0499999999999998</v>
      </c>
      <c r="AF8" s="1" t="s">
        <v>59</v>
      </c>
      <c r="AG8" s="49">
        <v>0.42799999999999999</v>
      </c>
      <c r="AH8" s="48">
        <f t="shared" si="25"/>
        <v>7.55</v>
      </c>
      <c r="AI8" s="48">
        <f t="shared" si="4"/>
        <v>27.25</v>
      </c>
      <c r="AJ8" s="49">
        <v>0.05</v>
      </c>
      <c r="AK8" s="48">
        <f t="shared" si="21"/>
        <v>2.0699999999999998</v>
      </c>
      <c r="AL8" s="49"/>
      <c r="AM8" s="48">
        <f t="shared" si="6"/>
        <v>0</v>
      </c>
      <c r="AN8" s="49"/>
      <c r="AO8" s="48">
        <f t="shared" si="7"/>
        <v>0</v>
      </c>
      <c r="AP8" s="1"/>
      <c r="AQ8" s="49"/>
      <c r="AR8" s="48">
        <f t="shared" si="22"/>
        <v>0</v>
      </c>
      <c r="AS8" s="48">
        <f t="shared" si="23"/>
        <v>2.0699999999999998</v>
      </c>
      <c r="AT8" s="48">
        <f t="shared" si="10"/>
        <v>29.32</v>
      </c>
      <c r="AU8" s="51">
        <f t="shared" si="24"/>
        <v>0.29320000000000002</v>
      </c>
      <c r="AV8" s="48">
        <v>41.48</v>
      </c>
      <c r="AW8" s="43">
        <v>41.48</v>
      </c>
      <c r="AX8" s="43">
        <v>109.99</v>
      </c>
      <c r="AY8" s="49">
        <f t="shared" si="19"/>
        <v>0.62290000000000001</v>
      </c>
      <c r="AZ8" s="29">
        <f t="shared" si="20"/>
        <v>0.62290000000000001</v>
      </c>
      <c r="BA8" s="52">
        <v>392</v>
      </c>
      <c r="BB8" s="48">
        <f t="shared" si="14"/>
        <v>11493.44</v>
      </c>
      <c r="BC8" s="48">
        <f t="shared" si="15"/>
        <v>16260.16</v>
      </c>
    </row>
    <row r="9" spans="1:58" customFormat="1" ht="51" customHeight="1" x14ac:dyDescent="0.3">
      <c r="A9" s="38">
        <v>17</v>
      </c>
      <c r="B9" s="1"/>
      <c r="C9" s="1"/>
      <c r="D9" s="1"/>
      <c r="E9" s="1"/>
      <c r="F9" s="1" t="s">
        <v>54</v>
      </c>
      <c r="G9" s="1" t="s">
        <v>64</v>
      </c>
      <c r="H9" s="53" t="s">
        <v>71</v>
      </c>
      <c r="I9" s="37" t="s">
        <v>67</v>
      </c>
      <c r="J9" s="53" t="s">
        <v>73</v>
      </c>
      <c r="K9" s="53" t="s">
        <v>91</v>
      </c>
      <c r="L9" s="37" t="s">
        <v>75</v>
      </c>
      <c r="M9" s="1"/>
      <c r="N9" s="57" t="s">
        <v>85</v>
      </c>
      <c r="O9" s="1"/>
      <c r="P9" s="1" t="s">
        <v>51</v>
      </c>
      <c r="Q9" s="39">
        <v>154</v>
      </c>
      <c r="R9" s="40">
        <v>8.1</v>
      </c>
      <c r="S9" s="41">
        <v>19.010000000000002</v>
      </c>
      <c r="T9" s="42">
        <f t="shared" si="27"/>
        <v>19.010000000000002</v>
      </c>
      <c r="U9" s="43">
        <v>7.13</v>
      </c>
      <c r="V9" s="58" t="s">
        <v>89</v>
      </c>
      <c r="W9" s="44">
        <v>59</v>
      </c>
      <c r="X9" s="44">
        <v>59</v>
      </c>
      <c r="Y9" s="44">
        <v>39</v>
      </c>
      <c r="Z9" s="40">
        <v>9.16</v>
      </c>
      <c r="AA9" s="54">
        <v>3</v>
      </c>
      <c r="AB9" s="46">
        <f t="shared" si="16"/>
        <v>0.13600000000000001</v>
      </c>
      <c r="AC9" s="47">
        <f t="shared" si="17"/>
        <v>1434</v>
      </c>
      <c r="AD9" s="1">
        <v>3200</v>
      </c>
      <c r="AE9" s="48">
        <f t="shared" si="18"/>
        <v>2.23</v>
      </c>
      <c r="AF9" s="1" t="s">
        <v>59</v>
      </c>
      <c r="AG9" s="49">
        <v>0.42799999999999999</v>
      </c>
      <c r="AH9" s="48">
        <f t="shared" si="25"/>
        <v>8.14</v>
      </c>
      <c r="AI9" s="48">
        <f t="shared" si="4"/>
        <v>29.38</v>
      </c>
      <c r="AJ9" s="49">
        <v>0.05</v>
      </c>
      <c r="AK9" s="48">
        <f t="shared" si="21"/>
        <v>2.0699999999999998</v>
      </c>
      <c r="AL9" s="49"/>
      <c r="AM9" s="48">
        <f t="shared" si="6"/>
        <v>0</v>
      </c>
      <c r="AN9" s="49"/>
      <c r="AO9" s="48">
        <f t="shared" si="7"/>
        <v>0</v>
      </c>
      <c r="AP9" s="1"/>
      <c r="AQ9" s="49"/>
      <c r="AR9" s="48">
        <f t="shared" si="22"/>
        <v>0</v>
      </c>
      <c r="AS9" s="48">
        <f t="shared" si="23"/>
        <v>2.0699999999999998</v>
      </c>
      <c r="AT9" s="48">
        <f t="shared" si="10"/>
        <v>31.45</v>
      </c>
      <c r="AU9" s="51">
        <f t="shared" si="24"/>
        <v>0.24179999999999999</v>
      </c>
      <c r="AV9" s="48">
        <v>41.48</v>
      </c>
      <c r="AW9" s="55">
        <v>41.48</v>
      </c>
      <c r="AX9" s="43">
        <v>109.99</v>
      </c>
      <c r="AY9" s="49">
        <f t="shared" si="19"/>
        <v>0.62290000000000001</v>
      </c>
      <c r="AZ9" s="29">
        <f t="shared" si="20"/>
        <v>0.62290000000000001</v>
      </c>
      <c r="BA9" s="52">
        <v>1178</v>
      </c>
      <c r="BB9" s="48">
        <f t="shared" si="14"/>
        <v>37048.1</v>
      </c>
      <c r="BC9" s="48">
        <f t="shared" si="15"/>
        <v>48863.44</v>
      </c>
    </row>
    <row r="10" spans="1:58" customFormat="1" ht="81.75" customHeight="1" x14ac:dyDescent="0.3">
      <c r="A10" s="38">
        <v>18</v>
      </c>
      <c r="B10" s="1"/>
      <c r="C10" s="1"/>
      <c r="D10" s="1"/>
      <c r="E10" s="1"/>
      <c r="F10" s="1" t="s">
        <v>54</v>
      </c>
      <c r="G10" s="1" t="s">
        <v>64</v>
      </c>
      <c r="H10" s="53" t="s">
        <v>71</v>
      </c>
      <c r="I10" s="37" t="s">
        <v>67</v>
      </c>
      <c r="J10" s="53" t="s">
        <v>73</v>
      </c>
      <c r="K10" s="53" t="s">
        <v>92</v>
      </c>
      <c r="L10" s="37" t="s">
        <v>75</v>
      </c>
      <c r="M10" s="1"/>
      <c r="N10" s="57" t="s">
        <v>86</v>
      </c>
      <c r="O10" s="1"/>
      <c r="P10" s="1" t="s">
        <v>51</v>
      </c>
      <c r="Q10" s="39">
        <v>172</v>
      </c>
      <c r="R10" s="40">
        <v>8.1</v>
      </c>
      <c r="S10" s="41">
        <v>21.23</v>
      </c>
      <c r="T10" s="42">
        <f t="shared" si="27"/>
        <v>21.23</v>
      </c>
      <c r="U10" s="43">
        <v>7.19</v>
      </c>
      <c r="V10" s="58" t="s">
        <v>89</v>
      </c>
      <c r="W10" s="44">
        <v>59</v>
      </c>
      <c r="X10" s="44">
        <v>59</v>
      </c>
      <c r="Y10" s="44">
        <v>44</v>
      </c>
      <c r="Z10" s="40">
        <v>9.27</v>
      </c>
      <c r="AA10" s="54">
        <v>3</v>
      </c>
      <c r="AB10" s="46">
        <f t="shared" si="16"/>
        <v>0.153</v>
      </c>
      <c r="AC10" s="47">
        <f t="shared" si="17"/>
        <v>1275</v>
      </c>
      <c r="AD10" s="1">
        <v>3200</v>
      </c>
      <c r="AE10" s="48">
        <f t="shared" si="18"/>
        <v>2.5099999999999998</v>
      </c>
      <c r="AF10" s="1" t="s">
        <v>59</v>
      </c>
      <c r="AG10" s="49">
        <v>0.42799999999999999</v>
      </c>
      <c r="AH10" s="48">
        <f t="shared" si="25"/>
        <v>9.09</v>
      </c>
      <c r="AI10" s="48">
        <f t="shared" si="4"/>
        <v>32.83</v>
      </c>
      <c r="AJ10" s="49">
        <v>0.05</v>
      </c>
      <c r="AK10" s="48">
        <f t="shared" si="21"/>
        <v>2.1800000000000002</v>
      </c>
      <c r="AL10" s="49"/>
      <c r="AM10" s="48">
        <f t="shared" si="6"/>
        <v>0</v>
      </c>
      <c r="AN10" s="49"/>
      <c r="AO10" s="48">
        <f t="shared" si="7"/>
        <v>0</v>
      </c>
      <c r="AP10" s="1"/>
      <c r="AQ10" s="49"/>
      <c r="AR10" s="48">
        <f t="shared" si="22"/>
        <v>0</v>
      </c>
      <c r="AS10" s="48">
        <f t="shared" si="23"/>
        <v>2.1800000000000002</v>
      </c>
      <c r="AT10" s="48">
        <f t="shared" si="10"/>
        <v>35.01</v>
      </c>
      <c r="AU10" s="51">
        <f t="shared" si="24"/>
        <v>0.1966</v>
      </c>
      <c r="AV10" s="48">
        <v>43.58</v>
      </c>
      <c r="AW10" s="43">
        <v>43.58</v>
      </c>
      <c r="AX10" s="43">
        <v>109.99</v>
      </c>
      <c r="AY10" s="49">
        <f t="shared" si="19"/>
        <v>0.6038</v>
      </c>
      <c r="AZ10" s="29">
        <f t="shared" si="20"/>
        <v>0.6038</v>
      </c>
      <c r="BA10" s="52">
        <v>802</v>
      </c>
      <c r="BB10" s="48">
        <f t="shared" si="14"/>
        <v>28078.02</v>
      </c>
      <c r="BC10" s="48">
        <f t="shared" si="15"/>
        <v>34951.160000000003</v>
      </c>
    </row>
    <row r="11" spans="1:58" customFormat="1" ht="70.150000000000006" customHeight="1" x14ac:dyDescent="0.3">
      <c r="A11" s="38">
        <v>19</v>
      </c>
      <c r="B11" s="1"/>
      <c r="C11" s="1"/>
      <c r="D11" s="1"/>
      <c r="E11" s="1"/>
      <c r="F11" s="1" t="s">
        <v>54</v>
      </c>
      <c r="G11" s="1" t="s">
        <v>65</v>
      </c>
      <c r="H11" s="53" t="s">
        <v>72</v>
      </c>
      <c r="I11" s="37" t="s">
        <v>68</v>
      </c>
      <c r="J11" s="53" t="s">
        <v>77</v>
      </c>
      <c r="K11" s="53" t="s">
        <v>93</v>
      </c>
      <c r="L11" s="37" t="s">
        <v>76</v>
      </c>
      <c r="M11" s="1"/>
      <c r="N11" s="57" t="s">
        <v>87</v>
      </c>
      <c r="O11" s="1"/>
      <c r="P11" s="1" t="s">
        <v>51</v>
      </c>
      <c r="Q11" s="39">
        <v>188.5</v>
      </c>
      <c r="R11" s="40">
        <v>8.1</v>
      </c>
      <c r="S11" s="41">
        <v>23.27</v>
      </c>
      <c r="T11" s="42">
        <f t="shared" si="27"/>
        <v>23.27</v>
      </c>
      <c r="U11" s="43">
        <v>7.26</v>
      </c>
      <c r="V11" s="58" t="s">
        <v>89</v>
      </c>
      <c r="W11" s="44">
        <v>68</v>
      </c>
      <c r="X11" s="44">
        <v>62</v>
      </c>
      <c r="Y11" s="44">
        <v>34</v>
      </c>
      <c r="Z11" s="40">
        <v>9.3699999999999992</v>
      </c>
      <c r="AA11" s="45">
        <v>2</v>
      </c>
      <c r="AB11" s="46">
        <f t="shared" si="16"/>
        <v>0.14299999999999999</v>
      </c>
      <c r="AC11" s="47">
        <f t="shared" si="17"/>
        <v>909</v>
      </c>
      <c r="AD11" s="1">
        <v>3200</v>
      </c>
      <c r="AE11" s="48">
        <f t="shared" si="18"/>
        <v>3.52</v>
      </c>
      <c r="AF11" s="1" t="s">
        <v>59</v>
      </c>
      <c r="AG11" s="49">
        <v>0.42799999999999999</v>
      </c>
      <c r="AH11" s="48">
        <f t="shared" si="25"/>
        <v>9.9600000000000009</v>
      </c>
      <c r="AI11" s="48">
        <f t="shared" si="4"/>
        <v>36.75</v>
      </c>
      <c r="AJ11" s="49">
        <v>0.05</v>
      </c>
      <c r="AK11" s="48">
        <f t="shared" si="21"/>
        <v>3.05</v>
      </c>
      <c r="AL11" s="49"/>
      <c r="AM11" s="48">
        <f t="shared" si="6"/>
        <v>0</v>
      </c>
      <c r="AN11" s="49"/>
      <c r="AO11" s="48">
        <f t="shared" si="7"/>
        <v>0</v>
      </c>
      <c r="AP11" s="1"/>
      <c r="AQ11" s="49"/>
      <c r="AR11" s="48">
        <f t="shared" ref="AR11" si="28">IF(ISERROR(AW11*AQ12),"",AW11*AQ12)</f>
        <v>0</v>
      </c>
      <c r="AS11" s="48">
        <f t="shared" si="23"/>
        <v>3.05</v>
      </c>
      <c r="AT11" s="48">
        <f>IF(ISERROR(AI11+AS11),"",AI11+AS11)</f>
        <v>39.799999999999997</v>
      </c>
      <c r="AU11" s="51">
        <f>IF(ISERROR((AW11-AT11)/AW11),"",(AW11-AT11)/AW11)</f>
        <v>0.34660000000000002</v>
      </c>
      <c r="AV11" s="48">
        <v>60.91</v>
      </c>
      <c r="AW11" s="55">
        <v>60.91</v>
      </c>
      <c r="AX11" s="43">
        <v>179.99</v>
      </c>
      <c r="AY11" s="49">
        <f t="shared" si="19"/>
        <v>0.66159999999999997</v>
      </c>
      <c r="AZ11" s="29">
        <f t="shared" si="20"/>
        <v>0.66159999999999997</v>
      </c>
      <c r="BA11" s="52">
        <v>714</v>
      </c>
      <c r="BB11" s="48">
        <f t="shared" si="14"/>
        <v>28417.200000000001</v>
      </c>
      <c r="BC11" s="48">
        <f t="shared" si="15"/>
        <v>43489.74</v>
      </c>
    </row>
    <row r="12" spans="1:58" customFormat="1" ht="70.150000000000006" customHeight="1" x14ac:dyDescent="0.3">
      <c r="A12" s="38">
        <v>20</v>
      </c>
      <c r="B12" s="1"/>
      <c r="C12" s="1"/>
      <c r="D12" s="1"/>
      <c r="E12" s="1"/>
      <c r="F12" s="1" t="s">
        <v>54</v>
      </c>
      <c r="G12" s="1" t="s">
        <v>65</v>
      </c>
      <c r="H12" s="53" t="s">
        <v>72</v>
      </c>
      <c r="I12" s="37" t="s">
        <v>68</v>
      </c>
      <c r="J12" s="53" t="s">
        <v>77</v>
      </c>
      <c r="K12" s="53" t="s">
        <v>94</v>
      </c>
      <c r="L12" s="37" t="s">
        <v>76</v>
      </c>
      <c r="M12" s="1"/>
      <c r="N12" s="57" t="s">
        <v>88</v>
      </c>
      <c r="O12" s="1"/>
      <c r="P12" s="1" t="s">
        <v>51</v>
      </c>
      <c r="Q12" s="39">
        <v>205.8</v>
      </c>
      <c r="R12" s="40">
        <v>8.1</v>
      </c>
      <c r="S12" s="41">
        <v>25.41</v>
      </c>
      <c r="T12" s="42">
        <f t="shared" si="27"/>
        <v>25.41</v>
      </c>
      <c r="U12" s="43">
        <v>7.32</v>
      </c>
      <c r="V12" s="58" t="s">
        <v>89</v>
      </c>
      <c r="W12" s="44">
        <v>68</v>
      </c>
      <c r="X12" s="44">
        <v>62</v>
      </c>
      <c r="Y12" s="44">
        <v>40</v>
      </c>
      <c r="Z12" s="40">
        <v>9.48</v>
      </c>
      <c r="AA12" s="52">
        <v>2</v>
      </c>
      <c r="AB12" s="46">
        <f t="shared" si="16"/>
        <v>0.16900000000000001</v>
      </c>
      <c r="AC12" s="47">
        <f t="shared" si="17"/>
        <v>769</v>
      </c>
      <c r="AD12" s="1">
        <v>3200</v>
      </c>
      <c r="AE12" s="48">
        <f t="shared" si="18"/>
        <v>4.16</v>
      </c>
      <c r="AF12" s="1" t="s">
        <v>59</v>
      </c>
      <c r="AG12" s="49">
        <v>0.42799999999999999</v>
      </c>
      <c r="AH12" s="48">
        <f t="shared" si="25"/>
        <v>10.88</v>
      </c>
      <c r="AI12" s="48">
        <f t="shared" si="4"/>
        <v>40.450000000000003</v>
      </c>
      <c r="AJ12" s="49">
        <v>0.05</v>
      </c>
      <c r="AK12" s="48">
        <f t="shared" si="21"/>
        <v>3.44</v>
      </c>
      <c r="AL12" s="49"/>
      <c r="AM12" s="48">
        <f t="shared" ref="AM12" si="29">IF(ISERROR(AW12*AL12),"",AW12*AL12)</f>
        <v>0</v>
      </c>
      <c r="AN12" s="49"/>
      <c r="AO12" s="48">
        <f t="shared" ref="AO12" si="30">IF(ISERROR(AW12*AN12),"",AW12*AN12)</f>
        <v>0</v>
      </c>
      <c r="AP12" s="1"/>
      <c r="AQ12" s="49"/>
      <c r="AR12" s="48">
        <f t="shared" ref="AR12" si="31">IF(ISERROR(AW12*AQ13),"",AW12*AQ13)</f>
        <v>0</v>
      </c>
      <c r="AS12" s="48">
        <f t="shared" ref="AS12" si="32">IF(ISERROR(AK12+AM12+AO12+AR12),"",AK12+AM12+AO12+AR12)</f>
        <v>3.44</v>
      </c>
      <c r="AT12" s="48">
        <f t="shared" ref="AT12" si="33">IF(ISERROR(AI12+AS12),"",AI12+AS12)</f>
        <v>43.89</v>
      </c>
      <c r="AU12" s="51">
        <f t="shared" ref="AU12" si="34">IF(ISERROR((AW12-AT12)/AW12),"",(AW12-AT12)/AW12)</f>
        <v>0.3619</v>
      </c>
      <c r="AV12" s="48">
        <v>68.78</v>
      </c>
      <c r="AW12" s="43">
        <v>68.78</v>
      </c>
      <c r="AX12" s="43">
        <v>199.99</v>
      </c>
      <c r="AY12" s="49">
        <f t="shared" ref="AY12" si="35">AZ12</f>
        <v>0.65610000000000002</v>
      </c>
      <c r="AZ12" s="29">
        <f t="shared" ref="AZ12" si="36">IF(ISERROR((AX12-AW12)/AX12),"",(AX12-AW12)/AX12)</f>
        <v>0.65610000000000002</v>
      </c>
      <c r="BA12" s="52">
        <v>654</v>
      </c>
      <c r="BB12" s="48">
        <f t="shared" ref="BB12" si="37">IF(ISERROR(AU12*BA12),"",AT12*BA12)</f>
        <v>28704.06</v>
      </c>
      <c r="BC12" s="48">
        <f t="shared" ref="BC12" si="38">IF(ISERROR(AW12*BA12),"",AW12*BA12)</f>
        <v>44982.12</v>
      </c>
    </row>
    <row r="13" spans="1:58" x14ac:dyDescent="0.25">
      <c r="BA13" s="2"/>
      <c r="BB13" s="6"/>
      <c r="BC13" s="6"/>
    </row>
    <row r="14" spans="1:58" x14ac:dyDescent="0.25">
      <c r="BC14" s="56"/>
    </row>
  </sheetData>
  <sheetProtection insertRows="0" deleteRows="0" sort="0"/>
  <protectedRanges>
    <protectedRange sqref="A13:BA243 AZ2:AZ12" name="Range1"/>
    <protectedRange sqref="AR2:AV12 BA2:BA12 P2:AP2 P3:V12 AX2:AY12 W3:AQ10 W11:AP12 A2:O12" name="Range1_3"/>
  </protectedRanges>
  <phoneticPr fontId="9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2025-08-27T00:32:25Z</dcterms:modified>
</cp:coreProperties>
</file>