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7" i="1" l="1"/>
  <c r="BH17" i="1"/>
  <c r="BG17" i="1"/>
  <c r="BK17" i="1" s="1"/>
  <c r="AX17" i="1"/>
  <c r="AU17" i="1"/>
  <c r="AS17" i="1"/>
  <c r="AQ17" i="1"/>
  <c r="AO17" i="1"/>
  <c r="AJ17" i="1"/>
  <c r="AC17" i="1"/>
  <c r="AE17" i="1" s="1"/>
  <c r="AG17" i="1" s="1"/>
  <c r="AK17" i="1" s="1"/>
  <c r="AM17" i="1" s="1"/>
  <c r="BI16" i="1"/>
  <c r="BH16" i="1"/>
  <c r="BG16" i="1"/>
  <c r="AX16" i="1"/>
  <c r="AU16" i="1"/>
  <c r="AS16" i="1"/>
  <c r="AQ16" i="1"/>
  <c r="AO16" i="1"/>
  <c r="AJ16" i="1"/>
  <c r="AC16" i="1"/>
  <c r="AE16" i="1" s="1"/>
  <c r="AG16" i="1" s="1"/>
  <c r="BI15" i="1"/>
  <c r="BH15" i="1"/>
  <c r="BG15" i="1"/>
  <c r="AX15" i="1"/>
  <c r="AU15" i="1"/>
  <c r="AS15" i="1"/>
  <c r="AQ15" i="1"/>
  <c r="AO15" i="1"/>
  <c r="AJ15" i="1"/>
  <c r="AC15" i="1"/>
  <c r="AE15" i="1" s="1"/>
  <c r="AG15" i="1" s="1"/>
  <c r="AK15" i="1" s="1"/>
  <c r="AM15" i="1" s="1"/>
  <c r="BI14" i="1"/>
  <c r="BH14" i="1"/>
  <c r="BG14" i="1"/>
  <c r="AX14" i="1"/>
  <c r="AU14" i="1"/>
  <c r="AS14" i="1"/>
  <c r="AQ14" i="1"/>
  <c r="AO14" i="1"/>
  <c r="AJ14" i="1"/>
  <c r="AC14" i="1"/>
  <c r="AE14" i="1" s="1"/>
  <c r="AG14" i="1" s="1"/>
  <c r="BI13" i="1"/>
  <c r="BH13" i="1"/>
  <c r="BG13" i="1"/>
  <c r="AX13" i="1"/>
  <c r="AU13" i="1"/>
  <c r="AS13" i="1"/>
  <c r="AQ13" i="1"/>
  <c r="AO13" i="1"/>
  <c r="AJ13" i="1"/>
  <c r="AE13" i="1"/>
  <c r="AG13" i="1" s="1"/>
  <c r="AK13" i="1" s="1"/>
  <c r="AM13" i="1" s="1"/>
  <c r="AC13" i="1"/>
  <c r="BI12" i="1"/>
  <c r="BH12" i="1"/>
  <c r="BG12" i="1"/>
  <c r="BK12" i="1" s="1"/>
  <c r="AX12" i="1"/>
  <c r="AU12" i="1"/>
  <c r="AS12" i="1"/>
  <c r="AQ12" i="1"/>
  <c r="AY12" i="1" s="1"/>
  <c r="AO12" i="1"/>
  <c r="AJ12" i="1"/>
  <c r="AC12" i="1"/>
  <c r="AE12" i="1" s="1"/>
  <c r="AG12" i="1" s="1"/>
  <c r="AK12" i="1" s="1"/>
  <c r="AM12" i="1" s="1"/>
  <c r="BI11" i="1"/>
  <c r="BH11" i="1"/>
  <c r="BG11" i="1"/>
  <c r="AX11" i="1"/>
  <c r="AU11" i="1"/>
  <c r="AS11" i="1"/>
  <c r="AQ11" i="1"/>
  <c r="AO11" i="1"/>
  <c r="AJ11" i="1"/>
  <c r="AC11" i="1"/>
  <c r="AE11" i="1" s="1"/>
  <c r="AG11" i="1" s="1"/>
  <c r="BI10" i="1"/>
  <c r="BH10" i="1"/>
  <c r="BG10" i="1"/>
  <c r="AX10" i="1"/>
  <c r="AU10" i="1"/>
  <c r="AS10" i="1"/>
  <c r="AQ10" i="1"/>
  <c r="AO10" i="1"/>
  <c r="AJ10" i="1"/>
  <c r="AC10" i="1"/>
  <c r="AE10" i="1" s="1"/>
  <c r="AG10" i="1" s="1"/>
  <c r="BI9" i="1"/>
  <c r="BH9" i="1"/>
  <c r="BG9" i="1"/>
  <c r="BK9" i="1" s="1"/>
  <c r="AX9" i="1"/>
  <c r="AU9" i="1"/>
  <c r="AS9" i="1"/>
  <c r="AQ9" i="1"/>
  <c r="AO9" i="1"/>
  <c r="AJ9" i="1"/>
  <c r="AC9" i="1"/>
  <c r="AE9" i="1" s="1"/>
  <c r="AG9" i="1" s="1"/>
  <c r="AK9" i="1" s="1"/>
  <c r="AM9" i="1" s="1"/>
  <c r="BI8" i="1"/>
  <c r="BH8" i="1"/>
  <c r="BG8" i="1"/>
  <c r="AX8" i="1"/>
  <c r="AU8" i="1"/>
  <c r="AS8" i="1"/>
  <c r="AQ8" i="1"/>
  <c r="AO8" i="1"/>
  <c r="AJ8" i="1"/>
  <c r="AE8" i="1"/>
  <c r="AG8" i="1" s="1"/>
  <c r="AC8" i="1"/>
  <c r="BI7" i="1"/>
  <c r="BH7" i="1"/>
  <c r="BG7" i="1"/>
  <c r="AX7" i="1"/>
  <c r="AU7" i="1"/>
  <c r="AS7" i="1"/>
  <c r="AQ7" i="1"/>
  <c r="AO7" i="1"/>
  <c r="AJ7" i="1"/>
  <c r="AC7" i="1"/>
  <c r="AE7" i="1" s="1"/>
  <c r="AG7" i="1" s="1"/>
  <c r="AK7" i="1" s="1"/>
  <c r="AM7" i="1" s="1"/>
  <c r="BI6" i="1"/>
  <c r="BH6" i="1"/>
  <c r="BG6" i="1"/>
  <c r="BK6" i="1" s="1"/>
  <c r="AX6" i="1"/>
  <c r="AU6" i="1"/>
  <c r="AS6" i="1"/>
  <c r="AQ6" i="1"/>
  <c r="AO6" i="1"/>
  <c r="AJ6" i="1"/>
  <c r="AC6" i="1"/>
  <c r="AE6" i="1" s="1"/>
  <c r="AG6" i="1" s="1"/>
  <c r="BI5" i="1"/>
  <c r="BH5" i="1"/>
  <c r="BG5" i="1"/>
  <c r="AX5" i="1"/>
  <c r="AU5" i="1"/>
  <c r="AS5" i="1"/>
  <c r="AQ5" i="1"/>
  <c r="AO5" i="1"/>
  <c r="AJ5" i="1"/>
  <c r="AC5" i="1"/>
  <c r="AE5" i="1" s="1"/>
  <c r="AG5" i="1" s="1"/>
  <c r="AK5" i="1" s="1"/>
  <c r="AM5" i="1" s="1"/>
  <c r="BI4" i="1"/>
  <c r="BH4" i="1"/>
  <c r="BG4" i="1"/>
  <c r="AX4" i="1"/>
  <c r="AU4" i="1"/>
  <c r="AS4" i="1"/>
  <c r="AQ4" i="1"/>
  <c r="AO4" i="1"/>
  <c r="AJ4" i="1"/>
  <c r="AC4" i="1"/>
  <c r="AE4" i="1" s="1"/>
  <c r="AG4" i="1" s="1"/>
  <c r="BI3" i="1"/>
  <c r="BH3" i="1"/>
  <c r="BG3" i="1"/>
  <c r="AX3" i="1"/>
  <c r="AU3" i="1"/>
  <c r="AS3" i="1"/>
  <c r="AQ3" i="1"/>
  <c r="AO3" i="1"/>
  <c r="AJ3" i="1"/>
  <c r="AE3" i="1"/>
  <c r="AG3" i="1" s="1"/>
  <c r="AC3" i="1"/>
  <c r="BI2" i="1"/>
  <c r="BH2" i="1"/>
  <c r="BG2" i="1"/>
  <c r="AX2" i="1"/>
  <c r="AU2" i="1"/>
  <c r="AS2" i="1"/>
  <c r="AQ2" i="1"/>
  <c r="AO2" i="1"/>
  <c r="AJ2" i="1"/>
  <c r="AC2" i="1"/>
  <c r="AE2" i="1" s="1"/>
  <c r="AG2" i="1" s="1"/>
  <c r="AK2" i="1" s="1"/>
  <c r="AM2" i="1" s="1"/>
  <c r="AY6" i="1" l="1"/>
  <c r="BK3" i="1"/>
  <c r="AK6" i="1"/>
  <c r="AM6" i="1" s="1"/>
  <c r="AZ6" i="1" s="1"/>
  <c r="AY8" i="1"/>
  <c r="BK8" i="1"/>
  <c r="AY16" i="1"/>
  <c r="BK16" i="1"/>
  <c r="AZ2" i="1"/>
  <c r="BF2" i="1" s="1"/>
  <c r="BJ2" i="1" s="1"/>
  <c r="AZ12" i="1"/>
  <c r="AY2" i="1"/>
  <c r="BK2" i="1"/>
  <c r="AK3" i="1"/>
  <c r="AM3" i="1" s="1"/>
  <c r="AY7" i="1"/>
  <c r="AZ7" i="1" s="1"/>
  <c r="BK7" i="1"/>
  <c r="AK8" i="1"/>
  <c r="AM8" i="1" s="1"/>
  <c r="AZ8" i="1" s="1"/>
  <c r="AK11" i="1"/>
  <c r="AM11" i="1" s="1"/>
  <c r="BK13" i="1"/>
  <c r="AK16" i="1"/>
  <c r="AM16" i="1" s="1"/>
  <c r="AZ16" i="1" s="1"/>
  <c r="AZ15" i="1"/>
  <c r="BF15" i="1" s="1"/>
  <c r="BJ15" i="1" s="1"/>
  <c r="AY5" i="1"/>
  <c r="AZ5" i="1" s="1"/>
  <c r="BK5" i="1"/>
  <c r="AY11" i="1"/>
  <c r="AZ11" i="1" s="1"/>
  <c r="BK11" i="1"/>
  <c r="AY15" i="1"/>
  <c r="BK15" i="1"/>
  <c r="AY4" i="1"/>
  <c r="BK4" i="1"/>
  <c r="AY10" i="1"/>
  <c r="BK10" i="1"/>
  <c r="AY14" i="1"/>
  <c r="BK14" i="1"/>
  <c r="AY3" i="1"/>
  <c r="AZ3" i="1" s="1"/>
  <c r="AK4" i="1"/>
  <c r="AM4" i="1" s="1"/>
  <c r="AZ4" i="1" s="1"/>
  <c r="AY9" i="1"/>
  <c r="AK10" i="1"/>
  <c r="AM10" i="1" s="1"/>
  <c r="AY13" i="1"/>
  <c r="AZ13" i="1" s="1"/>
  <c r="AK14" i="1"/>
  <c r="AM14" i="1" s="1"/>
  <c r="AZ14" i="1" s="1"/>
  <c r="AY17" i="1"/>
  <c r="AZ9" i="1"/>
  <c r="AZ17" i="1"/>
  <c r="BF6" i="1"/>
  <c r="BJ6" i="1" s="1"/>
  <c r="BA6" i="1"/>
  <c r="BF12" i="1"/>
  <c r="BJ12" i="1" s="1"/>
  <c r="BA12" i="1"/>
  <c r="BF16" i="1"/>
  <c r="BJ16" i="1" s="1"/>
  <c r="BA16" i="1"/>
  <c r="BA5" i="1" l="1"/>
  <c r="BF5" i="1"/>
  <c r="BJ5" i="1" s="1"/>
  <c r="BF8" i="1"/>
  <c r="BJ8" i="1" s="1"/>
  <c r="BA8" i="1"/>
  <c r="BF7" i="1"/>
  <c r="BJ7" i="1" s="1"/>
  <c r="BA7" i="1"/>
  <c r="BA15" i="1"/>
  <c r="BA2" i="1"/>
  <c r="AZ10" i="1"/>
  <c r="BA11" i="1"/>
  <c r="BF11" i="1"/>
  <c r="BJ11" i="1" s="1"/>
  <c r="BF14" i="1"/>
  <c r="BJ14" i="1" s="1"/>
  <c r="BA14" i="1"/>
  <c r="BF17" i="1"/>
  <c r="BJ17" i="1" s="1"/>
  <c r="BA17" i="1"/>
  <c r="BF4" i="1"/>
  <c r="BJ4" i="1" s="1"/>
  <c r="BA4" i="1"/>
  <c r="BF13" i="1"/>
  <c r="BJ13" i="1" s="1"/>
  <c r="BA13" i="1"/>
  <c r="BF3" i="1"/>
  <c r="BJ3" i="1" s="1"/>
  <c r="BA3" i="1"/>
  <c r="BF10" i="1"/>
  <c r="BJ10" i="1" s="1"/>
  <c r="BA10" i="1"/>
  <c r="BF9" i="1"/>
  <c r="BJ9" i="1" s="1"/>
  <c r="BA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O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Q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U1" authorId="0" shapeId="0">
      <text>
        <r>
          <rPr>
            <sz val="11"/>
            <rFont val="Calibri"/>
            <family val="2"/>
          </rPr>
          <t>[FOB Cost]*[AVN %]*[Exchange Rate]</t>
        </r>
      </text>
    </comment>
    <comment ref="AX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Y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Z1" authorId="0" shapeId="0">
      <text>
        <r>
          <rPr>
            <sz val="11"/>
            <rFont val="Calibri"/>
            <family val="2"/>
          </rPr>
          <t>[LDP Cost CAD$]+[Total Load CAD$]</t>
        </r>
      </text>
    </comment>
    <comment ref="BA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H1" authorId="0" shapeId="0">
      <text>
        <r>
          <rPr>
            <sz val="11"/>
            <rFont val="Calibri"/>
            <family val="2"/>
          </rPr>
          <t>([FOB Cost $]+[Royalty %]*[DI Price $]+[DA %]*[DI Price $]+[AAVN %]*[FOB Cost $])*[Total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DI Price]*[Total Quantity]</t>
        </r>
      </text>
    </comment>
    <comment ref="BJ1" authorId="0" shapeId="0">
      <text>
        <r>
          <rPr>
            <sz val="11"/>
            <rFont val="Calibri"/>
            <family val="2"/>
          </rPr>
          <t>[Total Domestic Cost]+[Total DI Cost]</t>
        </r>
      </text>
    </comment>
    <comment ref="BK1" authorId="0" shapeId="0">
      <text>
        <r>
          <rPr>
            <sz val="11"/>
            <rFont val="Calibri"/>
            <family val="2"/>
          </rPr>
          <t>[Total Domestic Sales]+[Total Total DI Sales]</t>
        </r>
      </text>
    </comment>
  </commentList>
</comments>
</file>

<file path=xl/sharedStrings.xml><?xml version="1.0" encoding="utf-8"?>
<sst xmlns="http://schemas.openxmlformats.org/spreadsheetml/2006/main" count="271" uniqueCount="101">
  <si>
    <t>90gsm Solid Satin Sheet Set 4pc set</t>
  </si>
  <si>
    <t>Brand</t>
  </si>
  <si>
    <t xml:space="preserve">Beautyrest Platinum </t>
  </si>
  <si>
    <t>SHEET/SHEET SET</t>
  </si>
  <si>
    <t>Licensor</t>
  </si>
  <si>
    <t>Beautyrest 5.5%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</si>
  <si>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</si>
  <si>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</si>
  <si>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</si>
  <si>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</si>
  <si>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</si>
  <si>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</si>
  <si>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</si>
  <si>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</si>
  <si>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</si>
  <si>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</si>
  <si>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</si>
  <si>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</si>
  <si>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</si>
  <si>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</si>
  <si>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</si>
  <si>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</si>
  <si>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</si>
  <si>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</si>
  <si>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</si>
  <si>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</si>
  <si>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</si>
  <si>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</si>
  <si>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</si>
  <si>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</si>
  <si>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</si>
  <si>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</si>
  <si>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</si>
  <si>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</si>
  <si>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</si>
  <si>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</si>
  <si>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</si>
  <si>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</si>
  <si>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</si>
  <si>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</si>
  <si>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</si>
  <si>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</si>
  <si>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CAD$</t>
  </si>
  <si>
    <t>DA %</t>
  </si>
  <si>
    <t>DA CAD$</t>
  </si>
  <si>
    <t>Warehouse Charge %</t>
  </si>
  <si>
    <t>Warehouse Charge CAD$</t>
  </si>
  <si>
    <t>Royalty %</t>
  </si>
  <si>
    <t>Royalty CAD$</t>
  </si>
  <si>
    <t>AVN %</t>
  </si>
  <si>
    <t>AVN CAD$</t>
  </si>
  <si>
    <t>Load 3</t>
  </si>
  <si>
    <t>Load 3 %</t>
  </si>
  <si>
    <t>Load 3 CAD$</t>
  </si>
  <si>
    <t>Total Load CAD$</t>
  </si>
  <si>
    <t>LDP Cost with Load CAD$</t>
  </si>
  <si>
    <t>JLA Domestic MU%</t>
  </si>
  <si>
    <t>JLA Domestic Price CAD$</t>
  </si>
  <si>
    <t>JLA DI Price $</t>
  </si>
  <si>
    <t>Additional Customer Price CAD$</t>
  </si>
  <si>
    <t>Total Quantity</t>
  </si>
  <si>
    <t>Total Domestic Cost</t>
  </si>
  <si>
    <t>Total Domestic Sales</t>
    <phoneticPr fontId="6" type="noConversion"/>
  </si>
  <si>
    <t>Total DI Cost</t>
  </si>
  <si>
    <t>Total DI Sales</t>
  </si>
  <si>
    <t>Total Cost</t>
  </si>
  <si>
    <t>Total Sales</t>
  </si>
  <si>
    <t>Solid Satin Sheet Set 4pc</t>
  </si>
  <si>
    <t>90gsm Satin Solid 100% Polyester Sheet Set, PVC bag with color card</t>
  </si>
  <si>
    <t>100% Polyester</t>
  </si>
  <si>
    <t>Queen:90x102"/20x30"(2)/60x80+12"</t>
    <phoneticPr fontId="0" type="noConversion"/>
  </si>
  <si>
    <t>White</t>
  </si>
  <si>
    <t>Piece</t>
  </si>
  <si>
    <t>Normal</t>
  </si>
  <si>
    <t>6302.32.0020</t>
  </si>
  <si>
    <t>King:108x102"/20x40"(2)/78x80+12"</t>
    <phoneticPr fontId="0" type="noConversion"/>
  </si>
  <si>
    <t>PILLOWCASE</t>
  </si>
  <si>
    <t>90gsm Solid Satin Pillowcase 2PK</t>
  </si>
  <si>
    <t>Solid Satin Pillowcase 2PK</t>
  </si>
  <si>
    <t>SPC: 20x30" (2)</t>
    <phoneticPr fontId="0" type="noConversion"/>
  </si>
  <si>
    <t>Pair</t>
  </si>
  <si>
    <t>KPC: 20x40" (2)</t>
    <phoneticPr fontId="0" type="noConversion"/>
  </si>
  <si>
    <t>Silver</t>
  </si>
  <si>
    <t>Black</t>
  </si>
  <si>
    <t>Blush</t>
  </si>
  <si>
    <t>BRP20-0773CA</t>
    <phoneticPr fontId="6" type="noConversion"/>
  </si>
  <si>
    <t>BRP20-0774CA</t>
  </si>
  <si>
    <t>BRP21-0775CA</t>
    <phoneticPr fontId="6" type="noConversion"/>
  </si>
  <si>
    <t>BRP21-0776CA</t>
  </si>
  <si>
    <t>BRP20-0777CA</t>
    <phoneticPr fontId="6" type="noConversion"/>
  </si>
  <si>
    <t>BRP20-0778CA</t>
  </si>
  <si>
    <t>BRP21-0779CA</t>
    <phoneticPr fontId="6" type="noConversion"/>
  </si>
  <si>
    <t>BRP21-0780CA</t>
    <phoneticPr fontId="6" type="noConversion"/>
  </si>
  <si>
    <t>BRP20-0781CA</t>
    <phoneticPr fontId="6" type="noConversion"/>
  </si>
  <si>
    <t>BRP20-0782CA</t>
    <phoneticPr fontId="6" type="noConversion"/>
  </si>
  <si>
    <t>BRP21-0783CA</t>
    <phoneticPr fontId="6" type="noConversion"/>
  </si>
  <si>
    <t>BRP21-0784CA</t>
    <phoneticPr fontId="6" type="noConversion"/>
  </si>
  <si>
    <t>BRP20-0785CA</t>
    <phoneticPr fontId="6" type="noConversion"/>
  </si>
  <si>
    <t>BRP20-0786CA</t>
    <phoneticPr fontId="6" type="noConversion"/>
  </si>
  <si>
    <t>BRP21-0787CA</t>
    <phoneticPr fontId="6" type="noConversion"/>
  </si>
  <si>
    <t>BRP21-0788CA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</si>
</sst>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0.000"/>
    <numFmt numFmtId="178" formatCode="&quot;$&quot;#,##0.00"/>
    <numFmt numFmtId="180" formatCode="_-[$$-409]* #,##0.00_ ;_-[$$-409]* \-#,##0.00\ ;_-[$$-409]* &quot;-&quot;??_ ;_-@_ "/>
    <numFmt numFmtId="181" formatCode="&quot;$&quot;#,##0.0000"/>
    <numFmt numFmtId="182" formatCode="[$$-409]#,##0.00;\-[$$-409]#,##0.00"/>
    <numFmt numFmtId="183" formatCode="0.0000"/>
    <numFmt numFmtId="184" formatCode="0.0%"/>
  </numFmts>
  <fonts count="9" x14ac:knownFonts="1"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182" fontId="0" fillId="0" borderId="0"/>
    <xf numFmtId="182" fontId="1" fillId="0" borderId="0"/>
    <xf numFmtId="182" fontId="1" fillId="0" borderId="0"/>
    <xf numFmtId="180" fontId="1" fillId="0" borderId="0"/>
    <xf numFmtId="182" fontId="1" fillId="0" borderId="0"/>
    <xf numFmtId="182" fontId="3" fillId="0" borderId="0"/>
    <xf numFmtId="9" fontId="3" fillId="0" borderId="0" applyFont="0" applyFill="0" applyBorder="0" applyAlignment="0" applyProtection="0"/>
  </cellStyleXfs>
  <cellXfs count="63">
    <xf numFmtId="182" fontId="0" fillId="0" borderId="0" xfId="0"/>
    <xf numFmtId="178" fontId="5" fillId="0" borderId="1" xfId="4" applyNumberFormat="1" applyFont="1" applyBorder="1" applyAlignment="1">
      <alignment wrapText="1"/>
    </xf>
    <xf numFmtId="182" fontId="3" fillId="0" borderId="0" xfId="5" applyAlignment="1">
      <alignment wrapText="1"/>
    </xf>
    <xf numFmtId="178" fontId="3" fillId="0" borderId="0" xfId="5" applyNumberFormat="1" applyAlignment="1">
      <alignment wrapText="1"/>
    </xf>
    <xf numFmtId="10" fontId="3" fillId="0" borderId="0" xfId="5" applyNumberFormat="1" applyAlignment="1">
      <alignment wrapText="1"/>
    </xf>
    <xf numFmtId="182" fontId="3" fillId="0" borderId="0" xfId="5" applyAlignment="1">
      <alignment horizontal="center" wrapText="1"/>
    </xf>
    <xf numFmtId="182" fontId="3" fillId="0" borderId="1" xfId="5" applyBorder="1" applyAlignment="1">
      <alignment wrapText="1"/>
    </xf>
    <xf numFmtId="182" fontId="7" fillId="0" borderId="1" xfId="5" applyFont="1" applyBorder="1" applyAlignment="1">
      <alignment horizontal="center" wrapText="1"/>
    </xf>
    <xf numFmtId="182" fontId="7" fillId="5" borderId="1" xfId="5" applyFont="1" applyFill="1" applyBorder="1" applyAlignment="1">
      <alignment horizontal="center" wrapText="1"/>
    </xf>
    <xf numFmtId="182" fontId="8" fillId="5" borderId="1" xfId="5" applyFont="1" applyFill="1" applyBorder="1" applyAlignment="1">
      <alignment horizontal="center" wrapText="1"/>
    </xf>
    <xf numFmtId="182" fontId="8" fillId="6" borderId="1" xfId="5" applyFont="1" applyFill="1" applyBorder="1" applyAlignment="1">
      <alignment horizontal="center" wrapText="1"/>
    </xf>
    <xf numFmtId="182" fontId="7" fillId="6" borderId="1" xfId="5" applyFont="1" applyFill="1" applyBorder="1" applyAlignment="1">
      <alignment horizontal="center" wrapText="1"/>
    </xf>
    <xf numFmtId="182" fontId="7" fillId="5" borderId="1" xfId="0" applyFont="1" applyFill="1" applyBorder="1" applyAlignment="1">
      <alignment horizontal="center" wrapText="1"/>
    </xf>
    <xf numFmtId="178" fontId="7" fillId="3" borderId="0" xfId="5" applyNumberFormat="1" applyFont="1" applyFill="1" applyAlignment="1">
      <alignment wrapText="1"/>
    </xf>
    <xf numFmtId="178" fontId="7" fillId="7" borderId="2" xfId="5" applyNumberFormat="1" applyFont="1" applyFill="1" applyBorder="1" applyAlignment="1">
      <alignment horizontal="center" wrapText="1"/>
    </xf>
    <xf numFmtId="182" fontId="8" fillId="0" borderId="1" xfId="5" applyFont="1" applyBorder="1" applyAlignment="1">
      <alignment horizontal="center" wrapText="1"/>
    </xf>
    <xf numFmtId="176" fontId="7" fillId="0" borderId="1" xfId="5" applyNumberFormat="1" applyFont="1" applyBorder="1" applyAlignment="1">
      <alignment horizontal="center" wrapText="1"/>
    </xf>
    <xf numFmtId="2" fontId="7" fillId="0" borderId="1" xfId="5" applyNumberFormat="1" applyFont="1" applyBorder="1" applyAlignment="1">
      <alignment horizontal="center" wrapText="1"/>
    </xf>
    <xf numFmtId="1" fontId="7" fillId="0" borderId="1" xfId="5" applyNumberFormat="1" applyFont="1" applyBorder="1" applyAlignment="1">
      <alignment horizontal="center" wrapText="1"/>
    </xf>
    <xf numFmtId="177" fontId="5" fillId="0" borderId="1" xfId="4" applyNumberFormat="1" applyFont="1" applyBorder="1" applyAlignment="1">
      <alignment wrapText="1"/>
    </xf>
    <xf numFmtId="2" fontId="4" fillId="0" borderId="1" xfId="4" applyNumberFormat="1" applyFont="1" applyBorder="1" applyAlignment="1">
      <alignment wrapText="1"/>
    </xf>
    <xf numFmtId="1" fontId="5" fillId="0" borderId="1" xfId="4" applyNumberFormat="1" applyFont="1" applyBorder="1" applyAlignment="1">
      <alignment wrapText="1"/>
    </xf>
    <xf numFmtId="10" fontId="7" fillId="0" borderId="1" xfId="5" applyNumberFormat="1" applyFont="1" applyBorder="1" applyAlignment="1">
      <alignment horizontal="center" wrapText="1"/>
    </xf>
    <xf numFmtId="178" fontId="5" fillId="6" borderId="1" xfId="4" applyNumberFormat="1" applyFont="1" applyFill="1" applyBorder="1" applyAlignment="1">
      <alignment wrapText="1"/>
    </xf>
    <xf numFmtId="182" fontId="5" fillId="0" borderId="1" xfId="4" applyNumberFormat="1" applyFont="1" applyBorder="1" applyAlignment="1">
      <alignment wrapText="1"/>
    </xf>
    <xf numFmtId="178" fontId="4" fillId="0" borderId="1" xfId="4" applyNumberFormat="1" applyFont="1" applyBorder="1" applyAlignment="1">
      <alignment wrapText="1"/>
    </xf>
    <xf numFmtId="182" fontId="5" fillId="4" borderId="1" xfId="4" applyNumberFormat="1" applyFont="1" applyFill="1" applyBorder="1" applyAlignment="1">
      <alignment wrapText="1"/>
    </xf>
    <xf numFmtId="10" fontId="5" fillId="4" borderId="1" xfId="4" applyNumberFormat="1" applyFont="1" applyFill="1" applyBorder="1" applyAlignment="1">
      <alignment wrapText="1"/>
    </xf>
    <xf numFmtId="182" fontId="4" fillId="8" borderId="1" xfId="4" applyNumberFormat="1" applyFont="1" applyFill="1" applyBorder="1" applyAlignment="1">
      <alignment wrapText="1"/>
    </xf>
    <xf numFmtId="178" fontId="4" fillId="4" borderId="2" xfId="4" applyNumberFormat="1" applyFont="1" applyFill="1" applyBorder="1" applyAlignment="1">
      <alignment wrapText="1"/>
    </xf>
    <xf numFmtId="182" fontId="4" fillId="4" borderId="2" xfId="4" applyNumberFormat="1" applyFont="1" applyFill="1" applyBorder="1" applyAlignment="1">
      <alignment wrapText="1"/>
    </xf>
    <xf numFmtId="181" fontId="5" fillId="0" borderId="1" xfId="4" applyNumberFormat="1" applyFont="1" applyBorder="1" applyAlignment="1">
      <alignment wrapText="1"/>
    </xf>
    <xf numFmtId="182" fontId="3" fillId="0" borderId="1" xfId="5" applyBorder="1" applyAlignment="1">
      <alignment horizontal="center"/>
    </xf>
    <xf numFmtId="182" fontId="3" fillId="0" borderId="1" xfId="5" applyBorder="1"/>
    <xf numFmtId="182" fontId="3" fillId="0" borderId="1" xfId="5" applyNumberFormat="1" applyBorder="1"/>
    <xf numFmtId="182" fontId="1" fillId="6" borderId="1" xfId="0" applyFont="1" applyFill="1" applyBorder="1"/>
    <xf numFmtId="182" fontId="0" fillId="0" borderId="1" xfId="0" applyBorder="1" applyAlignment="1">
      <alignment wrapText="1"/>
    </xf>
    <xf numFmtId="178" fontId="3" fillId="0" borderId="2" xfId="5" applyNumberFormat="1" applyBorder="1" applyAlignment="1">
      <alignment horizontal="center" wrapText="1"/>
    </xf>
    <xf numFmtId="178" fontId="3" fillId="0" borderId="2" xfId="5" applyNumberFormat="1" applyBorder="1"/>
    <xf numFmtId="176" fontId="3" fillId="0" borderId="1" xfId="5" applyNumberFormat="1" applyBorder="1"/>
    <xf numFmtId="182" fontId="3" fillId="0" borderId="3" xfId="0" applyFont="1" applyBorder="1" applyAlignment="1">
      <alignment vertical="center" wrapText="1"/>
    </xf>
    <xf numFmtId="1" fontId="3" fillId="0" borderId="1" xfId="5" applyNumberFormat="1" applyBorder="1"/>
    <xf numFmtId="183" fontId="3" fillId="2" borderId="1" xfId="5" applyNumberFormat="1" applyFill="1" applyBorder="1"/>
    <xf numFmtId="2" fontId="3" fillId="0" borderId="1" xfId="5" applyNumberFormat="1" applyBorder="1"/>
    <xf numFmtId="1" fontId="3" fillId="2" borderId="1" xfId="5" applyNumberFormat="1" applyFill="1" applyBorder="1"/>
    <xf numFmtId="3" fontId="3" fillId="0" borderId="1" xfId="5" applyNumberFormat="1" applyBorder="1"/>
    <xf numFmtId="178" fontId="3" fillId="2" borderId="1" xfId="5" applyNumberFormat="1" applyFill="1" applyBorder="1"/>
    <xf numFmtId="180" fontId="3" fillId="0" borderId="1" xfId="5" applyNumberFormat="1" applyBorder="1"/>
    <xf numFmtId="184" fontId="3" fillId="0" borderId="1" xfId="5" applyNumberFormat="1" applyBorder="1"/>
    <xf numFmtId="182" fontId="3" fillId="2" borderId="1" xfId="5" applyNumberFormat="1" applyFill="1" applyBorder="1"/>
    <xf numFmtId="10" fontId="3" fillId="0" borderId="1" xfId="5" applyNumberFormat="1" applyBorder="1"/>
    <xf numFmtId="178" fontId="3" fillId="0" borderId="1" xfId="5" applyNumberFormat="1" applyBorder="1"/>
    <xf numFmtId="10" fontId="0" fillId="2" borderId="1" xfId="6" applyNumberFormat="1" applyFont="1" applyFill="1" applyBorder="1" applyAlignment="1"/>
    <xf numFmtId="182" fontId="3" fillId="0" borderId="1" xfId="5" applyNumberFormat="1" applyBorder="1"/>
    <xf numFmtId="182" fontId="3" fillId="0" borderId="0" xfId="5"/>
    <xf numFmtId="182" fontId="3" fillId="0" borderId="1" xfId="5" applyNumberFormat="1" applyBorder="1" applyAlignment="1">
      <alignment wrapText="1"/>
    </xf>
    <xf numFmtId="1" fontId="3" fillId="0" borderId="1" xfId="5" applyNumberFormat="1" applyBorder="1" applyAlignment="1">
      <alignment wrapText="1"/>
    </xf>
    <xf numFmtId="176" fontId="3" fillId="0" borderId="0" xfId="5" applyNumberFormat="1" applyAlignment="1">
      <alignment wrapText="1"/>
    </xf>
    <xf numFmtId="1" fontId="3" fillId="0" borderId="0" xfId="5" applyNumberFormat="1" applyAlignment="1">
      <alignment wrapText="1"/>
    </xf>
    <xf numFmtId="2" fontId="3" fillId="0" borderId="0" xfId="5" applyNumberFormat="1" applyAlignment="1">
      <alignment wrapText="1"/>
    </xf>
    <xf numFmtId="177" fontId="3" fillId="0" borderId="0" xfId="5" applyNumberFormat="1" applyAlignment="1">
      <alignment wrapText="1"/>
    </xf>
    <xf numFmtId="182" fontId="3" fillId="0" borderId="0" xfId="5" applyNumberFormat="1" applyAlignment="1">
      <alignment wrapText="1"/>
    </xf>
    <xf numFmtId="181" fontId="3" fillId="0" borderId="0" xfId="5" applyNumberFormat="1" applyAlignment="1">
      <alignment wrapText="1"/>
    </xf>
  </cellXfs>
  <cellStyles count="7">
    <cellStyle name="Normal 2" xfId="5"/>
    <cellStyle name="Normal 2 18 2" xfId="4"/>
    <cellStyle name="Normal_HSN-micro fiber comforter set  duvet set and sheet set11-29-2010" xfId="3"/>
    <cellStyle name="Percent 2" xfId="6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Canada%20BR%2090gsm%20Solid%20Satin%20Sheet%20Set%20Quote%2008-27-2025%20commi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roduction Pric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7"/>
  <sheetViews>
    <sheetView tabSelected="1" topLeftCell="M1" zoomScale="80" zoomScaleNormal="80" workbookViewId="0">
      <selection activeCell="Q24" sqref="Q24"/>
    </sheetView>
  </sheetViews>
  <sheetFormatPr defaultColWidth="9.140625" defaultRowHeight="15" x14ac:dyDescent="0.25"/>
  <cols>
    <col min="1" max="1" width="22.5703125" style="5" customWidth="1"/>
    <col min="2" max="2" width="16.85546875" style="2" customWidth="1"/>
    <col min="3" max="3" width="28.140625" style="2" customWidth="1"/>
    <col min="4" max="4" width="18.42578125" style="2" customWidth="1"/>
    <col min="5" max="5" width="18" style="2" customWidth="1"/>
    <col min="6" max="6" width="30.5703125" style="2" customWidth="1"/>
    <col min="7" max="7" width="15.5703125" style="2" customWidth="1"/>
    <col min="8" max="8" width="11.42578125" style="2" customWidth="1"/>
    <col min="9" max="9" width="34.5703125" style="2" customWidth="1"/>
    <col min="10" max="10" width="25" style="2" customWidth="1"/>
    <col min="11" max="11" width="62.28515625" style="2" customWidth="1"/>
    <col min="12" max="12" width="16.28515625" style="2" customWidth="1"/>
    <col min="13" max="13" width="32.7109375" style="2" customWidth="1"/>
    <col min="14" max="14" width="6.85546875" style="2" customWidth="1"/>
    <col min="15" max="15" width="8.85546875" style="2" customWidth="1"/>
    <col min="16" max="16" width="16" style="2" customWidth="1"/>
    <col min="17" max="17" width="14.5703125" style="2" customWidth="1"/>
    <col min="18" max="18" width="8.85546875" style="3" customWidth="1"/>
    <col min="19" max="19" width="8.5703125" style="3" customWidth="1"/>
    <col min="20" max="20" width="9.42578125" style="2" customWidth="1"/>
    <col min="21" max="21" width="8.140625" style="57" customWidth="1"/>
    <col min="22" max="22" width="8.7109375" style="57" customWidth="1"/>
    <col min="23" max="23" width="7.140625" style="57" customWidth="1"/>
    <col min="24" max="24" width="9" style="57" customWidth="1"/>
    <col min="25" max="25" width="6.28515625" style="58" customWidth="1"/>
    <col min="26" max="26" width="11.42578125" style="59" customWidth="1"/>
    <col min="27" max="27" width="10" style="60" customWidth="1"/>
    <col min="28" max="28" width="9.85546875" style="58" customWidth="1"/>
    <col min="29" max="29" width="7.85546875" style="2" customWidth="1"/>
    <col min="30" max="30" width="9" style="3" customWidth="1"/>
    <col min="31" max="31" width="14.140625" style="2" customWidth="1"/>
    <col min="32" max="32" width="8.42578125" style="4" customWidth="1"/>
    <col min="33" max="33" width="10.7109375" style="3" customWidth="1"/>
    <col min="34" max="34" width="13.7109375" style="3" customWidth="1"/>
    <col min="35" max="35" width="11.5703125" style="3" customWidth="1"/>
    <col min="36" max="36" width="8.28515625" style="3" customWidth="1"/>
    <col min="37" max="37" width="11.5703125" style="4" customWidth="1"/>
    <col min="38" max="38" width="11.5703125" style="59" customWidth="1"/>
    <col min="39" max="39" width="11.5703125" style="61" customWidth="1"/>
    <col min="40" max="40" width="10.85546875" style="3" customWidth="1"/>
    <col min="41" max="41" width="10.28515625" style="61" customWidth="1"/>
    <col min="42" max="42" width="9.140625" style="3" customWidth="1"/>
    <col min="43" max="43" width="12.140625" style="61" customWidth="1"/>
    <col min="44" max="44" width="9.28515625" style="3" customWidth="1"/>
    <col min="45" max="45" width="9.42578125" style="61" customWidth="1"/>
    <col min="46" max="46" width="8.140625" style="4" customWidth="1"/>
    <col min="47" max="47" width="9.28515625" style="61" customWidth="1"/>
    <col min="48" max="48" width="9.140625" style="3" customWidth="1"/>
    <col min="49" max="49" width="11.140625" style="3" customWidth="1"/>
    <col min="50" max="50" width="10.7109375" style="61" customWidth="1"/>
    <col min="51" max="51" width="11.42578125" style="61" customWidth="1"/>
    <col min="52" max="52" width="11.85546875" style="61" customWidth="1"/>
    <col min="53" max="53" width="14.85546875" style="62" customWidth="1"/>
    <col min="54" max="54" width="15" style="61" customWidth="1"/>
    <col min="55" max="55" width="11" style="3" customWidth="1"/>
    <col min="56" max="56" width="15" style="61" customWidth="1"/>
    <col min="57" max="57" width="11.7109375" style="2" customWidth="1"/>
    <col min="58" max="58" width="12.85546875" style="2" customWidth="1"/>
    <col min="59" max="59" width="13.140625" style="2" customWidth="1"/>
    <col min="60" max="60" width="10.5703125" style="2" customWidth="1"/>
    <col min="61" max="61" width="12.5703125" style="2" customWidth="1"/>
    <col min="62" max="62" width="13.42578125" style="2" customWidth="1"/>
    <col min="63" max="63" width="12.7109375" style="2" customWidth="1"/>
    <col min="64" max="16384" width="9.140625" style="2"/>
  </cols>
  <sheetData>
    <row r="1" spans="1:63" ht="57.95" customHeight="1" x14ac:dyDescent="0.25">
      <c r="A1" s="7" t="s">
        <v>6</v>
      </c>
      <c r="B1" s="7" t="s">
        <v>7</v>
      </c>
      <c r="C1" s="8" t="s">
        <v>8</v>
      </c>
      <c r="D1" s="8" t="s">
        <v>9</v>
      </c>
      <c r="E1" s="9" t="s">
        <v>1</v>
      </c>
      <c r="F1" s="9" t="s">
        <v>4</v>
      </c>
      <c r="G1" s="10" t="s">
        <v>10</v>
      </c>
      <c r="H1" s="8" t="s">
        <v>11</v>
      </c>
      <c r="I1" s="11" t="s">
        <v>12</v>
      </c>
      <c r="J1" s="11" t="s">
        <v>13</v>
      </c>
      <c r="K1" s="11" t="s">
        <v>14</v>
      </c>
      <c r="L1" s="11" t="s">
        <v>15</v>
      </c>
      <c r="M1" s="11" t="s">
        <v>16</v>
      </c>
      <c r="N1" s="11" t="s">
        <v>17</v>
      </c>
      <c r="O1" s="8" t="s">
        <v>18</v>
      </c>
      <c r="P1" s="8" t="s">
        <v>19</v>
      </c>
      <c r="Q1" s="8" t="s">
        <v>20</v>
      </c>
      <c r="R1" s="8" t="s">
        <v>21</v>
      </c>
      <c r="S1" s="12" t="s">
        <v>22</v>
      </c>
      <c r="T1" s="11" t="s">
        <v>23</v>
      </c>
      <c r="U1" s="13" t="s">
        <v>24</v>
      </c>
      <c r="V1" s="14" t="s">
        <v>25</v>
      </c>
      <c r="W1" s="15" t="s">
        <v>26</v>
      </c>
      <c r="X1" s="16" t="s">
        <v>27</v>
      </c>
      <c r="Y1" s="16" t="s">
        <v>28</v>
      </c>
      <c r="Z1" s="16" t="s">
        <v>29</v>
      </c>
      <c r="AA1" s="17" t="s">
        <v>30</v>
      </c>
      <c r="AB1" s="18" t="s">
        <v>31</v>
      </c>
      <c r="AC1" s="19" t="s">
        <v>32</v>
      </c>
      <c r="AD1" s="20" t="s">
        <v>33</v>
      </c>
      <c r="AE1" s="21" t="s">
        <v>34</v>
      </c>
      <c r="AF1" s="7" t="s">
        <v>35</v>
      </c>
      <c r="AG1" s="1" t="s">
        <v>36</v>
      </c>
      <c r="AH1" s="7" t="s">
        <v>37</v>
      </c>
      <c r="AI1" s="22" t="s">
        <v>38</v>
      </c>
      <c r="AJ1" s="23" t="s">
        <v>39</v>
      </c>
      <c r="AK1" s="1" t="s">
        <v>40</v>
      </c>
      <c r="AL1" s="20" t="s">
        <v>41</v>
      </c>
      <c r="AM1" s="24" t="s">
        <v>42</v>
      </c>
      <c r="AN1" s="22" t="s">
        <v>43</v>
      </c>
      <c r="AO1" s="24" t="s">
        <v>44</v>
      </c>
      <c r="AP1" s="22" t="s">
        <v>45</v>
      </c>
      <c r="AQ1" s="24" t="s">
        <v>46</v>
      </c>
      <c r="AR1" s="22" t="s">
        <v>47</v>
      </c>
      <c r="AS1" s="24" t="s">
        <v>48</v>
      </c>
      <c r="AT1" s="22" t="s">
        <v>49</v>
      </c>
      <c r="AU1" s="24" t="s">
        <v>50</v>
      </c>
      <c r="AV1" s="25" t="s">
        <v>51</v>
      </c>
      <c r="AW1" s="22" t="s">
        <v>52</v>
      </c>
      <c r="AX1" s="24" t="s">
        <v>53</v>
      </c>
      <c r="AY1" s="24" t="s">
        <v>54</v>
      </c>
      <c r="AZ1" s="26" t="s">
        <v>55</v>
      </c>
      <c r="BA1" s="27" t="s">
        <v>56</v>
      </c>
      <c r="BB1" s="28" t="s">
        <v>57</v>
      </c>
      <c r="BC1" s="29" t="s">
        <v>58</v>
      </c>
      <c r="BD1" s="30" t="s">
        <v>59</v>
      </c>
      <c r="BE1" s="7" t="s">
        <v>60</v>
      </c>
      <c r="BF1" s="31" t="s">
        <v>61</v>
      </c>
      <c r="BG1" s="1" t="s">
        <v>62</v>
      </c>
      <c r="BH1" s="31" t="s">
        <v>63</v>
      </c>
      <c r="BI1" s="1" t="s">
        <v>64</v>
      </c>
      <c r="BJ1" s="31" t="s">
        <v>65</v>
      </c>
      <c r="BK1" s="1" t="s">
        <v>66</v>
      </c>
    </row>
    <row r="2" spans="1:63" s="54" customFormat="1" ht="15.75" thickBot="1" x14ac:dyDescent="0.3">
      <c r="A2" s="32">
        <v>1</v>
      </c>
      <c r="B2" s="33"/>
      <c r="C2" s="33"/>
      <c r="D2" s="33"/>
      <c r="E2" s="33" t="s">
        <v>2</v>
      </c>
      <c r="F2" s="33" t="s">
        <v>5</v>
      </c>
      <c r="G2" s="33" t="s">
        <v>3</v>
      </c>
      <c r="H2" s="34"/>
      <c r="I2" s="33" t="s">
        <v>0</v>
      </c>
      <c r="J2" s="33" t="s">
        <v>67</v>
      </c>
      <c r="K2" s="32" t="s">
        <v>68</v>
      </c>
      <c r="L2" s="33" t="s">
        <v>69</v>
      </c>
      <c r="M2" s="33" t="s">
        <v>70</v>
      </c>
      <c r="N2" s="33" t="s">
        <v>71</v>
      </c>
      <c r="O2" s="33"/>
      <c r="P2" s="35" t="s">
        <v>85</v>
      </c>
      <c r="Q2" s="33"/>
      <c r="R2" s="33"/>
      <c r="S2" s="36"/>
      <c r="T2" s="33" t="s">
        <v>72</v>
      </c>
      <c r="U2" s="37">
        <v>5.43</v>
      </c>
      <c r="V2" s="38">
        <v>5.6</v>
      </c>
      <c r="W2" s="33" t="s">
        <v>73</v>
      </c>
      <c r="X2" s="39">
        <v>30</v>
      </c>
      <c r="Y2" s="39">
        <v>25</v>
      </c>
      <c r="Z2" s="39">
        <v>18</v>
      </c>
      <c r="AA2" s="40">
        <v>3.2</v>
      </c>
      <c r="AB2" s="41">
        <v>4</v>
      </c>
      <c r="AC2" s="42">
        <f>IF(X2="","",X2*Y2*Z2/1000000)</f>
        <v>1.35E-2</v>
      </c>
      <c r="AD2" s="43">
        <v>56</v>
      </c>
      <c r="AE2" s="44">
        <f>IF(AB2="","",AD2/AC2*AB2)</f>
        <v>16592.592592592591</v>
      </c>
      <c r="AF2" s="45">
        <v>5400</v>
      </c>
      <c r="AG2" s="46">
        <f>IF(ISERROR(AF2/AE2),"",AF2/AE2)</f>
        <v>0.32544642857142858</v>
      </c>
      <c r="AH2" s="47" t="s">
        <v>74</v>
      </c>
      <c r="AI2" s="48">
        <v>0.18</v>
      </c>
      <c r="AJ2" s="46">
        <f>IF(ISERROR(V2*AI2),"",V2*AI2)</f>
        <v>1.008</v>
      </c>
      <c r="AK2" s="46">
        <f>IF(ISERROR(V2+AG2+AJ2),"",V2+AG2+AJ2)</f>
        <v>6.9334464285714281</v>
      </c>
      <c r="AL2" s="43">
        <v>1.37</v>
      </c>
      <c r="AM2" s="49">
        <f>IF(ISERROR(AK2*AL2),"",AK2*AL2)</f>
        <v>9.4988216071428564</v>
      </c>
      <c r="AN2" s="50">
        <v>0</v>
      </c>
      <c r="AO2" s="49">
        <f t="shared" ref="AO2:AO17" si="0">IF(ISERROR(BB2*AN2),"",BB2*AN2)</f>
        <v>0</v>
      </c>
      <c r="AP2" s="50">
        <v>0.08</v>
      </c>
      <c r="AQ2" s="49">
        <f t="shared" ref="AQ2:AQ17" si="1">IF(ISERROR(BB2*AP2),"",BB2*AP2)</f>
        <v>1.1440000000000001</v>
      </c>
      <c r="AR2" s="50">
        <v>5.5E-2</v>
      </c>
      <c r="AS2" s="49">
        <f>IF(ISERROR(BB2*AR2),"",BB2*AR2)</f>
        <v>0.78650000000000009</v>
      </c>
      <c r="AT2" s="50">
        <v>0</v>
      </c>
      <c r="AU2" s="49">
        <f>IF(ISERROR(V2*AT2*AL2),"",V2*AT2*AL2)</f>
        <v>0</v>
      </c>
      <c r="AV2" s="51">
        <v>0</v>
      </c>
      <c r="AW2" s="50">
        <v>0</v>
      </c>
      <c r="AX2" s="49">
        <f>IF(ISERROR(BB2*AW2),"",BB2*AW2)</f>
        <v>0</v>
      </c>
      <c r="AY2" s="49">
        <f>IF(ISERROR(AO2+AQ2+AS2+AU2+AX2),"",AO2+AQ2+AS2+AU2+AX2)</f>
        <v>1.9305000000000003</v>
      </c>
      <c r="AZ2" s="49">
        <f>IF(ISERROR(AM2+AY2),"",AM2+AY2)</f>
        <v>11.429321607142857</v>
      </c>
      <c r="BA2" s="52">
        <f t="shared" ref="BA2:BA17" si="2">IF(ISERROR((BB2-AZ2)/BB2),"",(BB2-AZ2)/BB2)</f>
        <v>0.20074674075924082</v>
      </c>
      <c r="BB2" s="53">
        <v>14.3</v>
      </c>
      <c r="BC2" s="38">
        <v>7.75</v>
      </c>
      <c r="BD2" s="53"/>
      <c r="BE2" s="41">
        <v>170</v>
      </c>
      <c r="BF2" s="46">
        <f>IF(ISERROR(AZ2*BE2),"",AZ2*BE2)</f>
        <v>1942.9846732142857</v>
      </c>
      <c r="BG2" s="46">
        <f>IF(ISERROR(BB2*BE2),"",BB2*BE2)</f>
        <v>2431</v>
      </c>
      <c r="BH2" s="46">
        <f>IF(ISERROR((V2+AN2*BC2+AR2*BC2+AT2*V2)*BE2),"",(V2+AN2*BC2+AR2*BC2+AT2*V2)*BE2)</f>
        <v>1024.4624999999999</v>
      </c>
      <c r="BI2" s="46">
        <f>IF(ISERROR(BC2*BE2),"",BC2*BE2)</f>
        <v>1317.5</v>
      </c>
      <c r="BJ2" s="46">
        <f>IF(ISERROR(BF2+BH2),"",BF2+BH2)</f>
        <v>2967.4471732142856</v>
      </c>
      <c r="BK2" s="46">
        <f>IF(ISERROR(BG2+BI2),"",BG2+BI2)</f>
        <v>3748.5</v>
      </c>
    </row>
    <row r="3" spans="1:63" s="54" customFormat="1" ht="15.75" thickBot="1" x14ac:dyDescent="0.3">
      <c r="A3" s="32">
        <v>2</v>
      </c>
      <c r="B3" s="33"/>
      <c r="C3" s="33"/>
      <c r="D3" s="33"/>
      <c r="E3" s="33" t="s">
        <v>2</v>
      </c>
      <c r="F3" s="33" t="s">
        <v>5</v>
      </c>
      <c r="G3" s="33" t="s">
        <v>3</v>
      </c>
      <c r="H3" s="34"/>
      <c r="I3" s="33" t="s">
        <v>0</v>
      </c>
      <c r="J3" s="33" t="s">
        <v>67</v>
      </c>
      <c r="K3" s="32" t="s">
        <v>68</v>
      </c>
      <c r="L3" s="33" t="s">
        <v>69</v>
      </c>
      <c r="M3" s="33" t="s">
        <v>75</v>
      </c>
      <c r="N3" s="33" t="s">
        <v>71</v>
      </c>
      <c r="O3" s="33"/>
      <c r="P3" s="35" t="s">
        <v>86</v>
      </c>
      <c r="Q3" s="33"/>
      <c r="R3" s="33"/>
      <c r="S3" s="36"/>
      <c r="T3" s="33" t="s">
        <v>72</v>
      </c>
      <c r="U3" s="37">
        <v>6.35</v>
      </c>
      <c r="V3" s="38">
        <v>6.55</v>
      </c>
      <c r="W3" s="33" t="s">
        <v>73</v>
      </c>
      <c r="X3" s="39">
        <v>30</v>
      </c>
      <c r="Y3" s="39">
        <v>25</v>
      </c>
      <c r="Z3" s="39">
        <v>21</v>
      </c>
      <c r="AA3" s="40">
        <v>3.8</v>
      </c>
      <c r="AB3" s="41">
        <v>4</v>
      </c>
      <c r="AC3" s="42">
        <f t="shared" ref="AC3:AC17" si="3">IF(X3="","",X3*Y3*Z3/1000000)</f>
        <v>1.575E-2</v>
      </c>
      <c r="AD3" s="43">
        <v>56</v>
      </c>
      <c r="AE3" s="44">
        <f t="shared" ref="AE3:AE17" si="4">IF(AB3="","",AD3/AC3*AB3)</f>
        <v>14222.222222222223</v>
      </c>
      <c r="AF3" s="45">
        <v>5400</v>
      </c>
      <c r="AG3" s="46">
        <f t="shared" ref="AG3:AG17" si="5">IF(ISERROR(AF3/AE3),"",AF3/AE3)</f>
        <v>0.37968750000000001</v>
      </c>
      <c r="AH3" s="47" t="s">
        <v>74</v>
      </c>
      <c r="AI3" s="48">
        <v>0.18</v>
      </c>
      <c r="AJ3" s="46">
        <f t="shared" ref="AJ3:AJ17" si="6">IF(ISERROR(V3*AI3),"",V3*AI3)</f>
        <v>1.1789999999999998</v>
      </c>
      <c r="AK3" s="46">
        <f t="shared" ref="AK3:AK17" si="7">IF(ISERROR(V3+AG3+AJ3),"",V3+AG3+AJ3)</f>
        <v>8.1086875000000003</v>
      </c>
      <c r="AL3" s="43">
        <v>1.37</v>
      </c>
      <c r="AM3" s="49">
        <f>IF(ISERROR(AK3*AL3),"",AK3*AL3)</f>
        <v>11.108901875000001</v>
      </c>
      <c r="AN3" s="50">
        <v>0</v>
      </c>
      <c r="AO3" s="49">
        <f t="shared" si="0"/>
        <v>0</v>
      </c>
      <c r="AP3" s="50">
        <v>0.08</v>
      </c>
      <c r="AQ3" s="49">
        <f t="shared" si="1"/>
        <v>1.3080000000000001</v>
      </c>
      <c r="AR3" s="50">
        <v>5.5E-2</v>
      </c>
      <c r="AS3" s="49">
        <f t="shared" ref="AS3:AS17" si="8">IF(ISERROR(BB3*AR3),"",BB3*AR3)</f>
        <v>0.8992500000000001</v>
      </c>
      <c r="AT3" s="50">
        <v>0</v>
      </c>
      <c r="AU3" s="49">
        <f t="shared" ref="AU3:AU17" si="9">IF(ISERROR(V3*AT3*AL3),"",V3*AT3*AL3)</f>
        <v>0</v>
      </c>
      <c r="AV3" s="51">
        <v>0</v>
      </c>
      <c r="AW3" s="50">
        <v>0</v>
      </c>
      <c r="AX3" s="49">
        <f t="shared" ref="AX3:AX17" si="10">IF(ISERROR(BB3*AW3),"",BB3*AW3)</f>
        <v>0</v>
      </c>
      <c r="AY3" s="49">
        <f t="shared" ref="AY3:AY17" si="11">IF(ISERROR(AO3+AQ3+AS3+AU3+AX3),"",AO3+AQ3+AS3+AU3+AX3)</f>
        <v>2.2072500000000002</v>
      </c>
      <c r="AZ3" s="49">
        <f t="shared" ref="AZ3:AZ17" si="12">IF(ISERROR(AM3+AY3),"",AM3+AY3)</f>
        <v>13.316151875000001</v>
      </c>
      <c r="BA3" s="52">
        <f t="shared" si="2"/>
        <v>0.18555646024464834</v>
      </c>
      <c r="BB3" s="53">
        <v>16.350000000000001</v>
      </c>
      <c r="BC3" s="38">
        <v>8.9499999999999993</v>
      </c>
      <c r="BD3" s="53"/>
      <c r="BE3" s="41">
        <v>130</v>
      </c>
      <c r="BF3" s="46">
        <f t="shared" ref="BF3:BF17" si="13">IF(ISERROR(AZ3*BE3),"",AZ3*BE3)</f>
        <v>1731.09974375</v>
      </c>
      <c r="BG3" s="46">
        <f t="shared" ref="BG3:BG17" si="14">IF(ISERROR(BB3*BE3),"",BB3*BE3)</f>
        <v>2125.5</v>
      </c>
      <c r="BH3" s="46">
        <f t="shared" ref="BH3:BH17" si="15">IF(ISERROR((V3+AN3*BC3+AR3*BC3+AT3*V3)*BE3),"",(V3+AN3*BC3+AR3*BC3+AT3*V3)*BE3)</f>
        <v>915.49250000000006</v>
      </c>
      <c r="BI3" s="46">
        <f t="shared" ref="BI3:BI17" si="16">IF(ISERROR(BC3*BE3),"",BC3*BE3)</f>
        <v>1163.5</v>
      </c>
      <c r="BJ3" s="46">
        <f t="shared" ref="BJ3:BK17" si="17">IF(ISERROR(BF3+BH3),"",BF3+BH3)</f>
        <v>2646.5922437500003</v>
      </c>
      <c r="BK3" s="46">
        <f t="shared" si="17"/>
        <v>3289</v>
      </c>
    </row>
    <row r="4" spans="1:63" s="54" customFormat="1" ht="15.75" thickBot="1" x14ac:dyDescent="0.3">
      <c r="A4" s="32">
        <v>3</v>
      </c>
      <c r="B4" s="33"/>
      <c r="C4" s="33"/>
      <c r="D4" s="33"/>
      <c r="E4" s="33" t="s">
        <v>2</v>
      </c>
      <c r="F4" s="33" t="s">
        <v>5</v>
      </c>
      <c r="G4" s="33" t="s">
        <v>76</v>
      </c>
      <c r="H4" s="34"/>
      <c r="I4" s="33" t="s">
        <v>77</v>
      </c>
      <c r="J4" s="33" t="s">
        <v>78</v>
      </c>
      <c r="K4" s="32" t="s">
        <v>68</v>
      </c>
      <c r="L4" s="33" t="s">
        <v>69</v>
      </c>
      <c r="M4" s="33" t="s">
        <v>79</v>
      </c>
      <c r="N4" s="33" t="s">
        <v>71</v>
      </c>
      <c r="O4" s="33"/>
      <c r="P4" s="35" t="s">
        <v>87</v>
      </c>
      <c r="Q4" s="33"/>
      <c r="R4" s="33"/>
      <c r="S4" s="36"/>
      <c r="T4" s="33" t="s">
        <v>80</v>
      </c>
      <c r="U4" s="37">
        <v>1.1299999999999999</v>
      </c>
      <c r="V4" s="38">
        <v>1.1599999999999999</v>
      </c>
      <c r="W4" s="33" t="s">
        <v>73</v>
      </c>
      <c r="X4" s="39">
        <v>25</v>
      </c>
      <c r="Y4" s="39">
        <v>16</v>
      </c>
      <c r="Z4" s="39">
        <v>15</v>
      </c>
      <c r="AA4" s="40">
        <v>1.2</v>
      </c>
      <c r="AB4" s="41">
        <v>4</v>
      </c>
      <c r="AC4" s="42">
        <f t="shared" si="3"/>
        <v>6.0000000000000001E-3</v>
      </c>
      <c r="AD4" s="43">
        <v>56</v>
      </c>
      <c r="AE4" s="44">
        <f t="shared" si="4"/>
        <v>37333.333333333336</v>
      </c>
      <c r="AF4" s="45">
        <v>5400</v>
      </c>
      <c r="AG4" s="46">
        <f t="shared" si="5"/>
        <v>0.14464285714285713</v>
      </c>
      <c r="AH4" s="47" t="s">
        <v>74</v>
      </c>
      <c r="AI4" s="48">
        <v>0.18</v>
      </c>
      <c r="AJ4" s="46">
        <f t="shared" si="6"/>
        <v>0.20879999999999999</v>
      </c>
      <c r="AK4" s="46">
        <f t="shared" si="7"/>
        <v>1.5134428571428571</v>
      </c>
      <c r="AL4" s="43">
        <v>1.37</v>
      </c>
      <c r="AM4" s="49">
        <f t="shared" ref="AM4:AM17" si="18">IF(ISERROR(AK4*AL4),"",AK4*AL4)</f>
        <v>2.0734167142857145</v>
      </c>
      <c r="AN4" s="50">
        <v>0</v>
      </c>
      <c r="AO4" s="49">
        <f t="shared" si="0"/>
        <v>0</v>
      </c>
      <c r="AP4" s="50">
        <v>0.08</v>
      </c>
      <c r="AQ4" s="49">
        <f t="shared" si="1"/>
        <v>0.28000000000000003</v>
      </c>
      <c r="AR4" s="50">
        <v>5.5E-2</v>
      </c>
      <c r="AS4" s="49">
        <f t="shared" si="8"/>
        <v>0.1925</v>
      </c>
      <c r="AT4" s="50">
        <v>0</v>
      </c>
      <c r="AU4" s="49">
        <f t="shared" si="9"/>
        <v>0</v>
      </c>
      <c r="AV4" s="51">
        <v>0</v>
      </c>
      <c r="AW4" s="50">
        <v>0</v>
      </c>
      <c r="AX4" s="49">
        <f t="shared" si="10"/>
        <v>0</v>
      </c>
      <c r="AY4" s="49">
        <f t="shared" si="11"/>
        <v>0.47250000000000003</v>
      </c>
      <c r="AZ4" s="49">
        <f t="shared" si="12"/>
        <v>2.5459167142857146</v>
      </c>
      <c r="BA4" s="52">
        <f t="shared" si="2"/>
        <v>0.27259522448979584</v>
      </c>
      <c r="BB4" s="53">
        <v>3.5</v>
      </c>
      <c r="BC4" s="38">
        <v>1.92</v>
      </c>
      <c r="BD4" s="53"/>
      <c r="BE4" s="41">
        <v>300</v>
      </c>
      <c r="BF4" s="46">
        <f t="shared" si="13"/>
        <v>763.77501428571441</v>
      </c>
      <c r="BG4" s="46">
        <f t="shared" si="14"/>
        <v>1050</v>
      </c>
      <c r="BH4" s="46">
        <f t="shared" si="15"/>
        <v>379.67999999999995</v>
      </c>
      <c r="BI4" s="46">
        <f t="shared" si="16"/>
        <v>576</v>
      </c>
      <c r="BJ4" s="46">
        <f t="shared" si="17"/>
        <v>1143.4550142857142</v>
      </c>
      <c r="BK4" s="46">
        <f t="shared" si="17"/>
        <v>1626</v>
      </c>
    </row>
    <row r="5" spans="1:63" s="54" customFormat="1" ht="15.75" thickBot="1" x14ac:dyDescent="0.3">
      <c r="A5" s="32">
        <v>4</v>
      </c>
      <c r="B5" s="33"/>
      <c r="C5" s="33"/>
      <c r="D5" s="33"/>
      <c r="E5" s="33" t="s">
        <v>2</v>
      </c>
      <c r="F5" s="33" t="s">
        <v>5</v>
      </c>
      <c r="G5" s="33" t="s">
        <v>76</v>
      </c>
      <c r="H5" s="34"/>
      <c r="I5" s="33" t="s">
        <v>77</v>
      </c>
      <c r="J5" s="33" t="s">
        <v>78</v>
      </c>
      <c r="K5" s="32" t="s">
        <v>68</v>
      </c>
      <c r="L5" s="33" t="s">
        <v>69</v>
      </c>
      <c r="M5" s="33" t="s">
        <v>81</v>
      </c>
      <c r="N5" s="33" t="s">
        <v>71</v>
      </c>
      <c r="O5" s="33"/>
      <c r="P5" s="35" t="s">
        <v>88</v>
      </c>
      <c r="Q5" s="33"/>
      <c r="R5" s="33"/>
      <c r="S5" s="36"/>
      <c r="T5" s="33" t="s">
        <v>80</v>
      </c>
      <c r="U5" s="37">
        <v>1.27</v>
      </c>
      <c r="V5" s="38">
        <v>1.31</v>
      </c>
      <c r="W5" s="33" t="s">
        <v>73</v>
      </c>
      <c r="X5" s="39">
        <v>25</v>
      </c>
      <c r="Y5" s="39">
        <v>16</v>
      </c>
      <c r="Z5" s="39">
        <v>18</v>
      </c>
      <c r="AA5" s="40">
        <v>1.3</v>
      </c>
      <c r="AB5" s="41">
        <v>4</v>
      </c>
      <c r="AC5" s="42">
        <f t="shared" si="3"/>
        <v>7.1999999999999998E-3</v>
      </c>
      <c r="AD5" s="43">
        <v>56</v>
      </c>
      <c r="AE5" s="44">
        <f t="shared" si="4"/>
        <v>31111.111111111113</v>
      </c>
      <c r="AF5" s="45">
        <v>5400</v>
      </c>
      <c r="AG5" s="46">
        <f t="shared" si="5"/>
        <v>0.17357142857142857</v>
      </c>
      <c r="AH5" s="47" t="s">
        <v>74</v>
      </c>
      <c r="AI5" s="48">
        <v>0.18</v>
      </c>
      <c r="AJ5" s="46">
        <f t="shared" si="6"/>
        <v>0.23580000000000001</v>
      </c>
      <c r="AK5" s="46">
        <f t="shared" si="7"/>
        <v>1.7193714285714286</v>
      </c>
      <c r="AL5" s="43">
        <v>1.37</v>
      </c>
      <c r="AM5" s="49">
        <f t="shared" si="18"/>
        <v>2.3555388571428573</v>
      </c>
      <c r="AN5" s="50">
        <v>0</v>
      </c>
      <c r="AO5" s="49">
        <f t="shared" si="0"/>
        <v>0</v>
      </c>
      <c r="AP5" s="50">
        <v>0.08</v>
      </c>
      <c r="AQ5" s="49">
        <f t="shared" si="1"/>
        <v>0.316</v>
      </c>
      <c r="AR5" s="50">
        <v>5.5E-2</v>
      </c>
      <c r="AS5" s="49">
        <f t="shared" si="8"/>
        <v>0.21725</v>
      </c>
      <c r="AT5" s="50">
        <v>0</v>
      </c>
      <c r="AU5" s="49">
        <f t="shared" si="9"/>
        <v>0</v>
      </c>
      <c r="AV5" s="51">
        <v>0</v>
      </c>
      <c r="AW5" s="50">
        <v>0</v>
      </c>
      <c r="AX5" s="49">
        <f t="shared" si="10"/>
        <v>0</v>
      </c>
      <c r="AY5" s="49">
        <f t="shared" si="11"/>
        <v>0.53325</v>
      </c>
      <c r="AZ5" s="49">
        <f t="shared" si="12"/>
        <v>2.888788857142857</v>
      </c>
      <c r="BA5" s="52">
        <f t="shared" si="2"/>
        <v>0.26866104882459318</v>
      </c>
      <c r="BB5" s="53">
        <v>3.95</v>
      </c>
      <c r="BC5" s="38">
        <v>2.17</v>
      </c>
      <c r="BD5" s="53"/>
      <c r="BE5" s="41">
        <v>160</v>
      </c>
      <c r="BF5" s="46">
        <f t="shared" si="13"/>
        <v>462.2062171428571</v>
      </c>
      <c r="BG5" s="46">
        <f t="shared" si="14"/>
        <v>632</v>
      </c>
      <c r="BH5" s="46">
        <f t="shared" si="15"/>
        <v>228.69600000000003</v>
      </c>
      <c r="BI5" s="46">
        <f t="shared" si="16"/>
        <v>347.2</v>
      </c>
      <c r="BJ5" s="46">
        <f t="shared" si="17"/>
        <v>690.90221714285713</v>
      </c>
      <c r="BK5" s="46">
        <f t="shared" si="17"/>
        <v>979.2</v>
      </c>
    </row>
    <row r="6" spans="1:63" s="54" customFormat="1" ht="15.75" thickBot="1" x14ac:dyDescent="0.3">
      <c r="A6" s="32">
        <v>5</v>
      </c>
      <c r="B6" s="33"/>
      <c r="C6" s="33"/>
      <c r="D6" s="33"/>
      <c r="E6" s="33" t="s">
        <v>2</v>
      </c>
      <c r="F6" s="33" t="s">
        <v>5</v>
      </c>
      <c r="G6" s="33" t="s">
        <v>3</v>
      </c>
      <c r="H6" s="34"/>
      <c r="I6" s="33" t="s">
        <v>0</v>
      </c>
      <c r="J6" s="33" t="s">
        <v>67</v>
      </c>
      <c r="K6" s="32" t="s">
        <v>68</v>
      </c>
      <c r="L6" s="33" t="s">
        <v>69</v>
      </c>
      <c r="M6" s="33" t="s">
        <v>70</v>
      </c>
      <c r="N6" s="33" t="s">
        <v>82</v>
      </c>
      <c r="O6" s="33"/>
      <c r="P6" s="35" t="s">
        <v>89</v>
      </c>
      <c r="Q6" s="33"/>
      <c r="R6" s="33"/>
      <c r="S6" s="36"/>
      <c r="T6" s="33" t="s">
        <v>72</v>
      </c>
      <c r="U6" s="37">
        <v>5.43</v>
      </c>
      <c r="V6" s="38">
        <v>5.6</v>
      </c>
      <c r="W6" s="33" t="s">
        <v>73</v>
      </c>
      <c r="X6" s="39">
        <v>30</v>
      </c>
      <c r="Y6" s="39">
        <v>25</v>
      </c>
      <c r="Z6" s="39">
        <v>18</v>
      </c>
      <c r="AA6" s="40">
        <v>3.2</v>
      </c>
      <c r="AB6" s="41">
        <v>4</v>
      </c>
      <c r="AC6" s="42">
        <f t="shared" si="3"/>
        <v>1.35E-2</v>
      </c>
      <c r="AD6" s="43">
        <v>56</v>
      </c>
      <c r="AE6" s="44">
        <f t="shared" si="4"/>
        <v>16592.592592592591</v>
      </c>
      <c r="AF6" s="45">
        <v>5400</v>
      </c>
      <c r="AG6" s="46">
        <f t="shared" si="5"/>
        <v>0.32544642857142858</v>
      </c>
      <c r="AH6" s="47" t="s">
        <v>74</v>
      </c>
      <c r="AI6" s="48">
        <v>0.18</v>
      </c>
      <c r="AJ6" s="46">
        <f t="shared" si="6"/>
        <v>1.008</v>
      </c>
      <c r="AK6" s="46">
        <f t="shared" si="7"/>
        <v>6.9334464285714281</v>
      </c>
      <c r="AL6" s="43">
        <v>1.37</v>
      </c>
      <c r="AM6" s="49">
        <f t="shared" si="18"/>
        <v>9.4988216071428564</v>
      </c>
      <c r="AN6" s="50">
        <v>0</v>
      </c>
      <c r="AO6" s="49">
        <f t="shared" si="0"/>
        <v>0</v>
      </c>
      <c r="AP6" s="50">
        <v>0.08</v>
      </c>
      <c r="AQ6" s="49">
        <f t="shared" si="1"/>
        <v>1.1440000000000001</v>
      </c>
      <c r="AR6" s="50">
        <v>5.5E-2</v>
      </c>
      <c r="AS6" s="49">
        <f t="shared" si="8"/>
        <v>0.78650000000000009</v>
      </c>
      <c r="AT6" s="50">
        <v>0</v>
      </c>
      <c r="AU6" s="49">
        <f t="shared" si="9"/>
        <v>0</v>
      </c>
      <c r="AV6" s="51">
        <v>0</v>
      </c>
      <c r="AW6" s="50">
        <v>0</v>
      </c>
      <c r="AX6" s="49">
        <f t="shared" si="10"/>
        <v>0</v>
      </c>
      <c r="AY6" s="49">
        <f t="shared" si="11"/>
        <v>1.9305000000000003</v>
      </c>
      <c r="AZ6" s="49">
        <f t="shared" si="12"/>
        <v>11.429321607142857</v>
      </c>
      <c r="BA6" s="52">
        <f t="shared" si="2"/>
        <v>0.20074674075924082</v>
      </c>
      <c r="BB6" s="53">
        <v>14.3</v>
      </c>
      <c r="BC6" s="38">
        <v>7.75</v>
      </c>
      <c r="BD6" s="53"/>
      <c r="BE6" s="41">
        <v>170</v>
      </c>
      <c r="BF6" s="46">
        <f t="shared" si="13"/>
        <v>1942.9846732142857</v>
      </c>
      <c r="BG6" s="46">
        <f t="shared" si="14"/>
        <v>2431</v>
      </c>
      <c r="BH6" s="46">
        <f t="shared" si="15"/>
        <v>1024.4624999999999</v>
      </c>
      <c r="BI6" s="46">
        <f t="shared" si="16"/>
        <v>1317.5</v>
      </c>
      <c r="BJ6" s="46">
        <f t="shared" si="17"/>
        <v>2967.4471732142856</v>
      </c>
      <c r="BK6" s="46">
        <f t="shared" si="17"/>
        <v>3748.5</v>
      </c>
    </row>
    <row r="7" spans="1:63" s="54" customFormat="1" ht="15.75" thickBot="1" x14ac:dyDescent="0.3">
      <c r="A7" s="32">
        <v>6</v>
      </c>
      <c r="B7" s="33"/>
      <c r="C7" s="33"/>
      <c r="D7" s="33"/>
      <c r="E7" s="33" t="s">
        <v>2</v>
      </c>
      <c r="F7" s="33" t="s">
        <v>5</v>
      </c>
      <c r="G7" s="33" t="s">
        <v>3</v>
      </c>
      <c r="H7" s="34"/>
      <c r="I7" s="33" t="s">
        <v>0</v>
      </c>
      <c r="J7" s="33" t="s">
        <v>67</v>
      </c>
      <c r="K7" s="32" t="s">
        <v>68</v>
      </c>
      <c r="L7" s="33" t="s">
        <v>69</v>
      </c>
      <c r="M7" s="33" t="s">
        <v>75</v>
      </c>
      <c r="N7" s="33" t="s">
        <v>82</v>
      </c>
      <c r="O7" s="33"/>
      <c r="P7" s="35" t="s">
        <v>90</v>
      </c>
      <c r="Q7" s="33"/>
      <c r="R7" s="33"/>
      <c r="S7" s="36"/>
      <c r="T7" s="33" t="s">
        <v>72</v>
      </c>
      <c r="U7" s="37">
        <v>6.35</v>
      </c>
      <c r="V7" s="38">
        <v>6.55</v>
      </c>
      <c r="W7" s="33" t="s">
        <v>73</v>
      </c>
      <c r="X7" s="39">
        <v>30</v>
      </c>
      <c r="Y7" s="39">
        <v>25</v>
      </c>
      <c r="Z7" s="39">
        <v>21</v>
      </c>
      <c r="AA7" s="40">
        <v>3.8</v>
      </c>
      <c r="AB7" s="41">
        <v>4</v>
      </c>
      <c r="AC7" s="42">
        <f t="shared" si="3"/>
        <v>1.575E-2</v>
      </c>
      <c r="AD7" s="43">
        <v>56</v>
      </c>
      <c r="AE7" s="44">
        <f t="shared" si="4"/>
        <v>14222.222222222223</v>
      </c>
      <c r="AF7" s="45">
        <v>5400</v>
      </c>
      <c r="AG7" s="46">
        <f t="shared" si="5"/>
        <v>0.37968750000000001</v>
      </c>
      <c r="AH7" s="47" t="s">
        <v>74</v>
      </c>
      <c r="AI7" s="48">
        <v>0.18</v>
      </c>
      <c r="AJ7" s="46">
        <f t="shared" si="6"/>
        <v>1.1789999999999998</v>
      </c>
      <c r="AK7" s="46">
        <f t="shared" si="7"/>
        <v>8.1086875000000003</v>
      </c>
      <c r="AL7" s="43">
        <v>1.37</v>
      </c>
      <c r="AM7" s="49">
        <f t="shared" si="18"/>
        <v>11.108901875000001</v>
      </c>
      <c r="AN7" s="50">
        <v>0</v>
      </c>
      <c r="AO7" s="49">
        <f t="shared" si="0"/>
        <v>0</v>
      </c>
      <c r="AP7" s="50">
        <v>0.08</v>
      </c>
      <c r="AQ7" s="49">
        <f t="shared" si="1"/>
        <v>1.3080000000000001</v>
      </c>
      <c r="AR7" s="50">
        <v>5.5E-2</v>
      </c>
      <c r="AS7" s="49">
        <f t="shared" si="8"/>
        <v>0.8992500000000001</v>
      </c>
      <c r="AT7" s="50">
        <v>0</v>
      </c>
      <c r="AU7" s="49">
        <f t="shared" si="9"/>
        <v>0</v>
      </c>
      <c r="AV7" s="51">
        <v>0</v>
      </c>
      <c r="AW7" s="50">
        <v>0</v>
      </c>
      <c r="AX7" s="49">
        <f t="shared" si="10"/>
        <v>0</v>
      </c>
      <c r="AY7" s="49">
        <f t="shared" si="11"/>
        <v>2.2072500000000002</v>
      </c>
      <c r="AZ7" s="49">
        <f t="shared" si="12"/>
        <v>13.316151875000001</v>
      </c>
      <c r="BA7" s="52">
        <f t="shared" si="2"/>
        <v>0.18555646024464834</v>
      </c>
      <c r="BB7" s="53">
        <v>16.350000000000001</v>
      </c>
      <c r="BC7" s="38">
        <v>8.9499999999999993</v>
      </c>
      <c r="BD7" s="53"/>
      <c r="BE7" s="41">
        <v>130</v>
      </c>
      <c r="BF7" s="46">
        <f t="shared" si="13"/>
        <v>1731.09974375</v>
      </c>
      <c r="BG7" s="46">
        <f t="shared" si="14"/>
        <v>2125.5</v>
      </c>
      <c r="BH7" s="46">
        <f t="shared" si="15"/>
        <v>915.49250000000006</v>
      </c>
      <c r="BI7" s="46">
        <f t="shared" si="16"/>
        <v>1163.5</v>
      </c>
      <c r="BJ7" s="46">
        <f t="shared" si="17"/>
        <v>2646.5922437500003</v>
      </c>
      <c r="BK7" s="46">
        <f t="shared" si="17"/>
        <v>3289</v>
      </c>
    </row>
    <row r="8" spans="1:63" s="54" customFormat="1" ht="15.75" thickBot="1" x14ac:dyDescent="0.3">
      <c r="A8" s="32">
        <v>7</v>
      </c>
      <c r="B8" s="33"/>
      <c r="C8" s="33"/>
      <c r="D8" s="33"/>
      <c r="E8" s="33" t="s">
        <v>2</v>
      </c>
      <c r="F8" s="33" t="s">
        <v>5</v>
      </c>
      <c r="G8" s="33" t="s">
        <v>76</v>
      </c>
      <c r="H8" s="34"/>
      <c r="I8" s="33" t="s">
        <v>77</v>
      </c>
      <c r="J8" s="33" t="s">
        <v>78</v>
      </c>
      <c r="K8" s="32" t="s">
        <v>68</v>
      </c>
      <c r="L8" s="33" t="s">
        <v>69</v>
      </c>
      <c r="M8" s="33" t="s">
        <v>79</v>
      </c>
      <c r="N8" s="33" t="s">
        <v>82</v>
      </c>
      <c r="O8" s="33"/>
      <c r="P8" s="35" t="s">
        <v>91</v>
      </c>
      <c r="Q8" s="33"/>
      <c r="R8" s="33"/>
      <c r="S8" s="36"/>
      <c r="T8" s="33" t="s">
        <v>80</v>
      </c>
      <c r="U8" s="37">
        <v>1.1299999999999999</v>
      </c>
      <c r="V8" s="38">
        <v>1.1599999999999999</v>
      </c>
      <c r="W8" s="33" t="s">
        <v>73</v>
      </c>
      <c r="X8" s="39">
        <v>25</v>
      </c>
      <c r="Y8" s="39">
        <v>16</v>
      </c>
      <c r="Z8" s="39">
        <v>15</v>
      </c>
      <c r="AA8" s="40">
        <v>1.2</v>
      </c>
      <c r="AB8" s="41">
        <v>4</v>
      </c>
      <c r="AC8" s="42">
        <f t="shared" si="3"/>
        <v>6.0000000000000001E-3</v>
      </c>
      <c r="AD8" s="43">
        <v>56</v>
      </c>
      <c r="AE8" s="44">
        <f t="shared" si="4"/>
        <v>37333.333333333336</v>
      </c>
      <c r="AF8" s="45">
        <v>5400</v>
      </c>
      <c r="AG8" s="46">
        <f t="shared" si="5"/>
        <v>0.14464285714285713</v>
      </c>
      <c r="AH8" s="47" t="s">
        <v>74</v>
      </c>
      <c r="AI8" s="48">
        <v>0.18</v>
      </c>
      <c r="AJ8" s="46">
        <f t="shared" si="6"/>
        <v>0.20879999999999999</v>
      </c>
      <c r="AK8" s="46">
        <f t="shared" si="7"/>
        <v>1.5134428571428571</v>
      </c>
      <c r="AL8" s="43">
        <v>1.37</v>
      </c>
      <c r="AM8" s="49">
        <f t="shared" si="18"/>
        <v>2.0734167142857145</v>
      </c>
      <c r="AN8" s="50">
        <v>0</v>
      </c>
      <c r="AO8" s="49">
        <f t="shared" si="0"/>
        <v>0</v>
      </c>
      <c r="AP8" s="50">
        <v>0.08</v>
      </c>
      <c r="AQ8" s="49">
        <f t="shared" si="1"/>
        <v>0.28000000000000003</v>
      </c>
      <c r="AR8" s="50">
        <v>5.5E-2</v>
      </c>
      <c r="AS8" s="49">
        <f t="shared" si="8"/>
        <v>0.1925</v>
      </c>
      <c r="AT8" s="50">
        <v>0</v>
      </c>
      <c r="AU8" s="49">
        <f t="shared" si="9"/>
        <v>0</v>
      </c>
      <c r="AV8" s="51">
        <v>0</v>
      </c>
      <c r="AW8" s="50">
        <v>0</v>
      </c>
      <c r="AX8" s="49">
        <f t="shared" si="10"/>
        <v>0</v>
      </c>
      <c r="AY8" s="49">
        <f t="shared" si="11"/>
        <v>0.47250000000000003</v>
      </c>
      <c r="AZ8" s="49">
        <f t="shared" si="12"/>
        <v>2.5459167142857146</v>
      </c>
      <c r="BA8" s="52">
        <f t="shared" si="2"/>
        <v>0.27259522448979584</v>
      </c>
      <c r="BB8" s="53">
        <v>3.5</v>
      </c>
      <c r="BC8" s="38">
        <v>1.92</v>
      </c>
      <c r="BD8" s="53"/>
      <c r="BE8" s="41">
        <v>300</v>
      </c>
      <c r="BF8" s="46">
        <f t="shared" si="13"/>
        <v>763.77501428571441</v>
      </c>
      <c r="BG8" s="46">
        <f t="shared" si="14"/>
        <v>1050</v>
      </c>
      <c r="BH8" s="46">
        <f t="shared" si="15"/>
        <v>379.67999999999995</v>
      </c>
      <c r="BI8" s="46">
        <f t="shared" si="16"/>
        <v>576</v>
      </c>
      <c r="BJ8" s="46">
        <f t="shared" si="17"/>
        <v>1143.4550142857142</v>
      </c>
      <c r="BK8" s="46">
        <f t="shared" si="17"/>
        <v>1626</v>
      </c>
    </row>
    <row r="9" spans="1:63" s="54" customFormat="1" ht="15.75" thickBot="1" x14ac:dyDescent="0.3">
      <c r="A9" s="32">
        <v>8</v>
      </c>
      <c r="B9" s="33"/>
      <c r="C9" s="33"/>
      <c r="D9" s="33"/>
      <c r="E9" s="33" t="s">
        <v>2</v>
      </c>
      <c r="F9" s="33" t="s">
        <v>5</v>
      </c>
      <c r="G9" s="33" t="s">
        <v>76</v>
      </c>
      <c r="H9" s="34"/>
      <c r="I9" s="33" t="s">
        <v>77</v>
      </c>
      <c r="J9" s="33" t="s">
        <v>78</v>
      </c>
      <c r="K9" s="32" t="s">
        <v>68</v>
      </c>
      <c r="L9" s="33" t="s">
        <v>69</v>
      </c>
      <c r="M9" s="33" t="s">
        <v>81</v>
      </c>
      <c r="N9" s="33" t="s">
        <v>82</v>
      </c>
      <c r="O9" s="33"/>
      <c r="P9" s="35" t="s">
        <v>92</v>
      </c>
      <c r="Q9" s="33"/>
      <c r="R9" s="33"/>
      <c r="S9" s="36"/>
      <c r="T9" s="33" t="s">
        <v>80</v>
      </c>
      <c r="U9" s="37">
        <v>1.27</v>
      </c>
      <c r="V9" s="38">
        <v>1.31</v>
      </c>
      <c r="W9" s="33" t="s">
        <v>73</v>
      </c>
      <c r="X9" s="39">
        <v>25</v>
      </c>
      <c r="Y9" s="39">
        <v>16</v>
      </c>
      <c r="Z9" s="39">
        <v>18</v>
      </c>
      <c r="AA9" s="40">
        <v>1.3</v>
      </c>
      <c r="AB9" s="41">
        <v>4</v>
      </c>
      <c r="AC9" s="42">
        <f t="shared" si="3"/>
        <v>7.1999999999999998E-3</v>
      </c>
      <c r="AD9" s="43">
        <v>56</v>
      </c>
      <c r="AE9" s="44">
        <f t="shared" si="4"/>
        <v>31111.111111111113</v>
      </c>
      <c r="AF9" s="45">
        <v>5400</v>
      </c>
      <c r="AG9" s="46">
        <f t="shared" si="5"/>
        <v>0.17357142857142857</v>
      </c>
      <c r="AH9" s="47" t="s">
        <v>74</v>
      </c>
      <c r="AI9" s="48">
        <v>0.18</v>
      </c>
      <c r="AJ9" s="46">
        <f t="shared" si="6"/>
        <v>0.23580000000000001</v>
      </c>
      <c r="AK9" s="46">
        <f t="shared" si="7"/>
        <v>1.7193714285714286</v>
      </c>
      <c r="AL9" s="43">
        <v>1.37</v>
      </c>
      <c r="AM9" s="49">
        <f t="shared" si="18"/>
        <v>2.3555388571428573</v>
      </c>
      <c r="AN9" s="50">
        <v>0</v>
      </c>
      <c r="AO9" s="49">
        <f t="shared" si="0"/>
        <v>0</v>
      </c>
      <c r="AP9" s="50">
        <v>0.08</v>
      </c>
      <c r="AQ9" s="49">
        <f t="shared" si="1"/>
        <v>0.316</v>
      </c>
      <c r="AR9" s="50">
        <v>5.5E-2</v>
      </c>
      <c r="AS9" s="49">
        <f t="shared" si="8"/>
        <v>0.21725</v>
      </c>
      <c r="AT9" s="50">
        <v>0</v>
      </c>
      <c r="AU9" s="49">
        <f t="shared" si="9"/>
        <v>0</v>
      </c>
      <c r="AV9" s="51">
        <v>0</v>
      </c>
      <c r="AW9" s="50">
        <v>0</v>
      </c>
      <c r="AX9" s="49">
        <f t="shared" si="10"/>
        <v>0</v>
      </c>
      <c r="AY9" s="49">
        <f t="shared" si="11"/>
        <v>0.53325</v>
      </c>
      <c r="AZ9" s="49">
        <f t="shared" si="12"/>
        <v>2.888788857142857</v>
      </c>
      <c r="BA9" s="52">
        <f t="shared" si="2"/>
        <v>0.26866104882459318</v>
      </c>
      <c r="BB9" s="53">
        <v>3.95</v>
      </c>
      <c r="BC9" s="38">
        <v>2.17</v>
      </c>
      <c r="BD9" s="53"/>
      <c r="BE9" s="41">
        <v>160</v>
      </c>
      <c r="BF9" s="46">
        <f t="shared" si="13"/>
        <v>462.2062171428571</v>
      </c>
      <c r="BG9" s="46">
        <f t="shared" si="14"/>
        <v>632</v>
      </c>
      <c r="BH9" s="46">
        <f t="shared" si="15"/>
        <v>228.69600000000003</v>
      </c>
      <c r="BI9" s="46">
        <f t="shared" si="16"/>
        <v>347.2</v>
      </c>
      <c r="BJ9" s="46">
        <f t="shared" si="17"/>
        <v>690.90221714285713</v>
      </c>
      <c r="BK9" s="46">
        <f t="shared" si="17"/>
        <v>979.2</v>
      </c>
    </row>
    <row r="10" spans="1:63" s="54" customFormat="1" ht="15.75" thickBot="1" x14ac:dyDescent="0.3">
      <c r="A10" s="32">
        <v>9</v>
      </c>
      <c r="B10" s="33"/>
      <c r="C10" s="33"/>
      <c r="D10" s="33"/>
      <c r="E10" s="33" t="s">
        <v>2</v>
      </c>
      <c r="F10" s="33" t="s">
        <v>5</v>
      </c>
      <c r="G10" s="33" t="s">
        <v>3</v>
      </c>
      <c r="H10" s="34"/>
      <c r="I10" s="33" t="s">
        <v>0</v>
      </c>
      <c r="J10" s="33" t="s">
        <v>67</v>
      </c>
      <c r="K10" s="32" t="s">
        <v>68</v>
      </c>
      <c r="L10" s="33" t="s">
        <v>69</v>
      </c>
      <c r="M10" s="33" t="s">
        <v>70</v>
      </c>
      <c r="N10" s="33" t="s">
        <v>83</v>
      </c>
      <c r="O10" s="33"/>
      <c r="P10" s="35" t="s">
        <v>93</v>
      </c>
      <c r="Q10" s="33"/>
      <c r="R10" s="33"/>
      <c r="S10" s="36"/>
      <c r="T10" s="33" t="s">
        <v>72</v>
      </c>
      <c r="U10" s="37">
        <v>5.43</v>
      </c>
      <c r="V10" s="38">
        <v>5.6</v>
      </c>
      <c r="W10" s="33" t="s">
        <v>73</v>
      </c>
      <c r="X10" s="39">
        <v>30</v>
      </c>
      <c r="Y10" s="39">
        <v>25</v>
      </c>
      <c r="Z10" s="39">
        <v>18</v>
      </c>
      <c r="AA10" s="40">
        <v>3.2</v>
      </c>
      <c r="AB10" s="41">
        <v>4</v>
      </c>
      <c r="AC10" s="42">
        <f t="shared" si="3"/>
        <v>1.35E-2</v>
      </c>
      <c r="AD10" s="43">
        <v>56</v>
      </c>
      <c r="AE10" s="44">
        <f t="shared" si="4"/>
        <v>16592.592592592591</v>
      </c>
      <c r="AF10" s="45">
        <v>5400</v>
      </c>
      <c r="AG10" s="46">
        <f t="shared" si="5"/>
        <v>0.32544642857142858</v>
      </c>
      <c r="AH10" s="47" t="s">
        <v>74</v>
      </c>
      <c r="AI10" s="48">
        <v>0.18</v>
      </c>
      <c r="AJ10" s="46">
        <f t="shared" si="6"/>
        <v>1.008</v>
      </c>
      <c r="AK10" s="46">
        <f t="shared" si="7"/>
        <v>6.9334464285714281</v>
      </c>
      <c r="AL10" s="43">
        <v>1.37</v>
      </c>
      <c r="AM10" s="49">
        <f t="shared" si="18"/>
        <v>9.4988216071428564</v>
      </c>
      <c r="AN10" s="50">
        <v>0</v>
      </c>
      <c r="AO10" s="49">
        <f t="shared" si="0"/>
        <v>0</v>
      </c>
      <c r="AP10" s="50">
        <v>0.08</v>
      </c>
      <c r="AQ10" s="49">
        <f t="shared" si="1"/>
        <v>1.1440000000000001</v>
      </c>
      <c r="AR10" s="50">
        <v>5.5E-2</v>
      </c>
      <c r="AS10" s="49">
        <f t="shared" si="8"/>
        <v>0.78650000000000009</v>
      </c>
      <c r="AT10" s="50">
        <v>0</v>
      </c>
      <c r="AU10" s="49">
        <f t="shared" si="9"/>
        <v>0</v>
      </c>
      <c r="AV10" s="51">
        <v>0</v>
      </c>
      <c r="AW10" s="50">
        <v>0</v>
      </c>
      <c r="AX10" s="49">
        <f t="shared" si="10"/>
        <v>0</v>
      </c>
      <c r="AY10" s="49">
        <f t="shared" si="11"/>
        <v>1.9305000000000003</v>
      </c>
      <c r="AZ10" s="49">
        <f t="shared" si="12"/>
        <v>11.429321607142857</v>
      </c>
      <c r="BA10" s="52">
        <f t="shared" si="2"/>
        <v>0.20074674075924082</v>
      </c>
      <c r="BB10" s="53">
        <v>14.3</v>
      </c>
      <c r="BC10" s="38">
        <v>7.75</v>
      </c>
      <c r="BD10" s="53"/>
      <c r="BE10" s="41">
        <v>170</v>
      </c>
      <c r="BF10" s="46">
        <f t="shared" si="13"/>
        <v>1942.9846732142857</v>
      </c>
      <c r="BG10" s="46">
        <f t="shared" si="14"/>
        <v>2431</v>
      </c>
      <c r="BH10" s="46">
        <f t="shared" si="15"/>
        <v>1024.4624999999999</v>
      </c>
      <c r="BI10" s="46">
        <f t="shared" si="16"/>
        <v>1317.5</v>
      </c>
      <c r="BJ10" s="46">
        <f t="shared" si="17"/>
        <v>2967.4471732142856</v>
      </c>
      <c r="BK10" s="46">
        <f t="shared" si="17"/>
        <v>3748.5</v>
      </c>
    </row>
    <row r="11" spans="1:63" ht="15.75" thickBot="1" x14ac:dyDescent="0.3">
      <c r="A11" s="32">
        <v>10</v>
      </c>
      <c r="B11" s="6"/>
      <c r="C11" s="6"/>
      <c r="D11" s="6"/>
      <c r="E11" s="33" t="s">
        <v>2</v>
      </c>
      <c r="F11" s="33" t="s">
        <v>5</v>
      </c>
      <c r="G11" s="33" t="s">
        <v>3</v>
      </c>
      <c r="H11" s="6"/>
      <c r="I11" s="33" t="s">
        <v>0</v>
      </c>
      <c r="J11" s="33" t="s">
        <v>67</v>
      </c>
      <c r="K11" s="32" t="s">
        <v>68</v>
      </c>
      <c r="L11" s="33" t="s">
        <v>69</v>
      </c>
      <c r="M11" s="33" t="s">
        <v>75</v>
      </c>
      <c r="N11" s="33" t="s">
        <v>83</v>
      </c>
      <c r="O11" s="6"/>
      <c r="P11" s="35" t="s">
        <v>94</v>
      </c>
      <c r="Q11" s="6"/>
      <c r="R11" s="6"/>
      <c r="S11" s="36"/>
      <c r="T11" s="33" t="s">
        <v>72</v>
      </c>
      <c r="U11" s="37">
        <v>6.35</v>
      </c>
      <c r="V11" s="38">
        <v>6.55</v>
      </c>
      <c r="W11" s="33" t="s">
        <v>73</v>
      </c>
      <c r="X11" s="39">
        <v>30</v>
      </c>
      <c r="Y11" s="39">
        <v>25</v>
      </c>
      <c r="Z11" s="39">
        <v>21</v>
      </c>
      <c r="AA11" s="40">
        <v>3.8</v>
      </c>
      <c r="AB11" s="41">
        <v>4</v>
      </c>
      <c r="AC11" s="42">
        <f t="shared" si="3"/>
        <v>1.575E-2</v>
      </c>
      <c r="AD11" s="43">
        <v>56</v>
      </c>
      <c r="AE11" s="44">
        <f t="shared" si="4"/>
        <v>14222.222222222223</v>
      </c>
      <c r="AF11" s="45">
        <v>5400</v>
      </c>
      <c r="AG11" s="46">
        <f t="shared" si="5"/>
        <v>0.37968750000000001</v>
      </c>
      <c r="AH11" s="47" t="s">
        <v>74</v>
      </c>
      <c r="AI11" s="48">
        <v>0.18</v>
      </c>
      <c r="AJ11" s="46">
        <f t="shared" si="6"/>
        <v>1.1789999999999998</v>
      </c>
      <c r="AK11" s="46">
        <f t="shared" si="7"/>
        <v>8.1086875000000003</v>
      </c>
      <c r="AL11" s="43">
        <v>1.37</v>
      </c>
      <c r="AM11" s="49">
        <f t="shared" si="18"/>
        <v>11.108901875000001</v>
      </c>
      <c r="AN11" s="50">
        <v>0</v>
      </c>
      <c r="AO11" s="49">
        <f t="shared" si="0"/>
        <v>0</v>
      </c>
      <c r="AP11" s="50">
        <v>0.08</v>
      </c>
      <c r="AQ11" s="49">
        <f t="shared" si="1"/>
        <v>1.3080000000000001</v>
      </c>
      <c r="AR11" s="50">
        <v>5.5E-2</v>
      </c>
      <c r="AS11" s="49">
        <f t="shared" si="8"/>
        <v>0.8992500000000001</v>
      </c>
      <c r="AT11" s="50">
        <v>0</v>
      </c>
      <c r="AU11" s="49">
        <f t="shared" si="9"/>
        <v>0</v>
      </c>
      <c r="AV11" s="51">
        <v>0</v>
      </c>
      <c r="AW11" s="50">
        <v>0</v>
      </c>
      <c r="AX11" s="49">
        <f t="shared" si="10"/>
        <v>0</v>
      </c>
      <c r="AY11" s="49">
        <f t="shared" si="11"/>
        <v>2.2072500000000002</v>
      </c>
      <c r="AZ11" s="49">
        <f t="shared" si="12"/>
        <v>13.316151875000001</v>
      </c>
      <c r="BA11" s="52">
        <f t="shared" si="2"/>
        <v>0.18555646024464834</v>
      </c>
      <c r="BB11" s="53">
        <v>16.350000000000001</v>
      </c>
      <c r="BC11" s="38">
        <v>8.9499999999999993</v>
      </c>
      <c r="BD11" s="55"/>
      <c r="BE11" s="56">
        <v>130</v>
      </c>
      <c r="BF11" s="46">
        <f t="shared" si="13"/>
        <v>1731.09974375</v>
      </c>
      <c r="BG11" s="46">
        <f t="shared" si="14"/>
        <v>2125.5</v>
      </c>
      <c r="BH11" s="46">
        <f t="shared" si="15"/>
        <v>915.49250000000006</v>
      </c>
      <c r="BI11" s="46">
        <f t="shared" si="16"/>
        <v>1163.5</v>
      </c>
      <c r="BJ11" s="46">
        <f t="shared" si="17"/>
        <v>2646.5922437500003</v>
      </c>
      <c r="BK11" s="46">
        <f t="shared" si="17"/>
        <v>3289</v>
      </c>
    </row>
    <row r="12" spans="1:63" ht="15.75" thickBot="1" x14ac:dyDescent="0.3">
      <c r="A12" s="32">
        <v>11</v>
      </c>
      <c r="B12" s="6"/>
      <c r="C12" s="6"/>
      <c r="D12" s="6"/>
      <c r="E12" s="33" t="s">
        <v>2</v>
      </c>
      <c r="F12" s="33" t="s">
        <v>5</v>
      </c>
      <c r="G12" s="33" t="s">
        <v>76</v>
      </c>
      <c r="H12" s="6"/>
      <c r="I12" s="33" t="s">
        <v>77</v>
      </c>
      <c r="J12" s="33" t="s">
        <v>78</v>
      </c>
      <c r="K12" s="32" t="s">
        <v>68</v>
      </c>
      <c r="L12" s="33" t="s">
        <v>69</v>
      </c>
      <c r="M12" s="33" t="s">
        <v>79</v>
      </c>
      <c r="N12" s="33" t="s">
        <v>83</v>
      </c>
      <c r="O12" s="6"/>
      <c r="P12" s="35" t="s">
        <v>95</v>
      </c>
      <c r="Q12" s="6"/>
      <c r="R12" s="6"/>
      <c r="S12" s="36"/>
      <c r="T12" s="33" t="s">
        <v>80</v>
      </c>
      <c r="U12" s="37">
        <v>1.1299999999999999</v>
      </c>
      <c r="V12" s="38">
        <v>1.1599999999999999</v>
      </c>
      <c r="W12" s="33" t="s">
        <v>73</v>
      </c>
      <c r="X12" s="39">
        <v>25</v>
      </c>
      <c r="Y12" s="39">
        <v>16</v>
      </c>
      <c r="Z12" s="39">
        <v>15</v>
      </c>
      <c r="AA12" s="40">
        <v>1.2</v>
      </c>
      <c r="AB12" s="41">
        <v>4</v>
      </c>
      <c r="AC12" s="42">
        <f t="shared" si="3"/>
        <v>6.0000000000000001E-3</v>
      </c>
      <c r="AD12" s="43">
        <v>56</v>
      </c>
      <c r="AE12" s="44">
        <f t="shared" si="4"/>
        <v>37333.333333333336</v>
      </c>
      <c r="AF12" s="45">
        <v>5400</v>
      </c>
      <c r="AG12" s="46">
        <f t="shared" si="5"/>
        <v>0.14464285714285713</v>
      </c>
      <c r="AH12" s="47" t="s">
        <v>74</v>
      </c>
      <c r="AI12" s="48">
        <v>0.18</v>
      </c>
      <c r="AJ12" s="46">
        <f t="shared" si="6"/>
        <v>0.20879999999999999</v>
      </c>
      <c r="AK12" s="46">
        <f t="shared" si="7"/>
        <v>1.5134428571428571</v>
      </c>
      <c r="AL12" s="43">
        <v>1.37</v>
      </c>
      <c r="AM12" s="49">
        <f t="shared" si="18"/>
        <v>2.0734167142857145</v>
      </c>
      <c r="AN12" s="50">
        <v>0</v>
      </c>
      <c r="AO12" s="49">
        <f t="shared" si="0"/>
        <v>0</v>
      </c>
      <c r="AP12" s="50">
        <v>0.08</v>
      </c>
      <c r="AQ12" s="49">
        <f t="shared" si="1"/>
        <v>0.28000000000000003</v>
      </c>
      <c r="AR12" s="50">
        <v>5.5E-2</v>
      </c>
      <c r="AS12" s="49">
        <f t="shared" si="8"/>
        <v>0.1925</v>
      </c>
      <c r="AT12" s="50">
        <v>0</v>
      </c>
      <c r="AU12" s="49">
        <f t="shared" si="9"/>
        <v>0</v>
      </c>
      <c r="AV12" s="51">
        <v>0</v>
      </c>
      <c r="AW12" s="50">
        <v>0</v>
      </c>
      <c r="AX12" s="49">
        <f t="shared" si="10"/>
        <v>0</v>
      </c>
      <c r="AY12" s="49">
        <f t="shared" si="11"/>
        <v>0.47250000000000003</v>
      </c>
      <c r="AZ12" s="49">
        <f t="shared" si="12"/>
        <v>2.5459167142857146</v>
      </c>
      <c r="BA12" s="52">
        <f t="shared" si="2"/>
        <v>0.27259522448979584</v>
      </c>
      <c r="BB12" s="53">
        <v>3.5</v>
      </c>
      <c r="BC12" s="38">
        <v>1.92</v>
      </c>
      <c r="BD12" s="55"/>
      <c r="BE12" s="56">
        <v>300</v>
      </c>
      <c r="BF12" s="46">
        <f t="shared" si="13"/>
        <v>763.77501428571441</v>
      </c>
      <c r="BG12" s="46">
        <f t="shared" si="14"/>
        <v>1050</v>
      </c>
      <c r="BH12" s="46">
        <f t="shared" si="15"/>
        <v>379.67999999999995</v>
      </c>
      <c r="BI12" s="46">
        <f t="shared" si="16"/>
        <v>576</v>
      </c>
      <c r="BJ12" s="46">
        <f t="shared" si="17"/>
        <v>1143.4550142857142</v>
      </c>
      <c r="BK12" s="46">
        <f t="shared" si="17"/>
        <v>1626</v>
      </c>
    </row>
    <row r="13" spans="1:63" ht="15.75" thickBot="1" x14ac:dyDescent="0.3">
      <c r="A13" s="32">
        <v>12</v>
      </c>
      <c r="B13" s="6"/>
      <c r="C13" s="6"/>
      <c r="D13" s="6"/>
      <c r="E13" s="33" t="s">
        <v>2</v>
      </c>
      <c r="F13" s="33" t="s">
        <v>5</v>
      </c>
      <c r="G13" s="33" t="s">
        <v>76</v>
      </c>
      <c r="H13" s="6"/>
      <c r="I13" s="33" t="s">
        <v>77</v>
      </c>
      <c r="J13" s="33" t="s">
        <v>78</v>
      </c>
      <c r="K13" s="32" t="s">
        <v>68</v>
      </c>
      <c r="L13" s="33" t="s">
        <v>69</v>
      </c>
      <c r="M13" s="33" t="s">
        <v>81</v>
      </c>
      <c r="N13" s="33" t="s">
        <v>83</v>
      </c>
      <c r="O13" s="6"/>
      <c r="P13" s="35" t="s">
        <v>96</v>
      </c>
      <c r="Q13" s="6"/>
      <c r="R13" s="6"/>
      <c r="S13" s="36"/>
      <c r="T13" s="33" t="s">
        <v>80</v>
      </c>
      <c r="U13" s="37">
        <v>1.27</v>
      </c>
      <c r="V13" s="38">
        <v>1.31</v>
      </c>
      <c r="W13" s="33" t="s">
        <v>73</v>
      </c>
      <c r="X13" s="39">
        <v>25</v>
      </c>
      <c r="Y13" s="39">
        <v>16</v>
      </c>
      <c r="Z13" s="39">
        <v>18</v>
      </c>
      <c r="AA13" s="40">
        <v>1.3</v>
      </c>
      <c r="AB13" s="41">
        <v>4</v>
      </c>
      <c r="AC13" s="42">
        <f t="shared" si="3"/>
        <v>7.1999999999999998E-3</v>
      </c>
      <c r="AD13" s="43">
        <v>56</v>
      </c>
      <c r="AE13" s="44">
        <f t="shared" si="4"/>
        <v>31111.111111111113</v>
      </c>
      <c r="AF13" s="45">
        <v>5400</v>
      </c>
      <c r="AG13" s="46">
        <f t="shared" si="5"/>
        <v>0.17357142857142857</v>
      </c>
      <c r="AH13" s="47" t="s">
        <v>74</v>
      </c>
      <c r="AI13" s="48">
        <v>0.18</v>
      </c>
      <c r="AJ13" s="46">
        <f t="shared" si="6"/>
        <v>0.23580000000000001</v>
      </c>
      <c r="AK13" s="46">
        <f t="shared" si="7"/>
        <v>1.7193714285714286</v>
      </c>
      <c r="AL13" s="43">
        <v>1.37</v>
      </c>
      <c r="AM13" s="49">
        <f t="shared" si="18"/>
        <v>2.3555388571428573</v>
      </c>
      <c r="AN13" s="50">
        <v>0</v>
      </c>
      <c r="AO13" s="49">
        <f t="shared" si="0"/>
        <v>0</v>
      </c>
      <c r="AP13" s="50">
        <v>0.08</v>
      </c>
      <c r="AQ13" s="49">
        <f t="shared" si="1"/>
        <v>0.316</v>
      </c>
      <c r="AR13" s="50">
        <v>5.5E-2</v>
      </c>
      <c r="AS13" s="49">
        <f t="shared" si="8"/>
        <v>0.21725</v>
      </c>
      <c r="AT13" s="50">
        <v>0</v>
      </c>
      <c r="AU13" s="49">
        <f t="shared" si="9"/>
        <v>0</v>
      </c>
      <c r="AV13" s="51">
        <v>0</v>
      </c>
      <c r="AW13" s="50">
        <v>0</v>
      </c>
      <c r="AX13" s="49">
        <f t="shared" si="10"/>
        <v>0</v>
      </c>
      <c r="AY13" s="49">
        <f t="shared" si="11"/>
        <v>0.53325</v>
      </c>
      <c r="AZ13" s="49">
        <f t="shared" si="12"/>
        <v>2.888788857142857</v>
      </c>
      <c r="BA13" s="52">
        <f t="shared" si="2"/>
        <v>0.26866104882459318</v>
      </c>
      <c r="BB13" s="53">
        <v>3.95</v>
      </c>
      <c r="BC13" s="38">
        <v>2.17</v>
      </c>
      <c r="BD13" s="55"/>
      <c r="BE13" s="56">
        <v>160</v>
      </c>
      <c r="BF13" s="46">
        <f t="shared" si="13"/>
        <v>462.2062171428571</v>
      </c>
      <c r="BG13" s="46">
        <f t="shared" si="14"/>
        <v>632</v>
      </c>
      <c r="BH13" s="46">
        <f t="shared" si="15"/>
        <v>228.69600000000003</v>
      </c>
      <c r="BI13" s="46">
        <f t="shared" si="16"/>
        <v>347.2</v>
      </c>
      <c r="BJ13" s="46">
        <f t="shared" si="17"/>
        <v>690.90221714285713</v>
      </c>
      <c r="BK13" s="46">
        <f t="shared" si="17"/>
        <v>979.2</v>
      </c>
    </row>
    <row r="14" spans="1:63" ht="15.75" thickBot="1" x14ac:dyDescent="0.3">
      <c r="A14" s="32">
        <v>13</v>
      </c>
      <c r="B14" s="6"/>
      <c r="C14" s="6"/>
      <c r="D14" s="6"/>
      <c r="E14" s="33" t="s">
        <v>2</v>
      </c>
      <c r="F14" s="33" t="s">
        <v>5</v>
      </c>
      <c r="G14" s="33" t="s">
        <v>3</v>
      </c>
      <c r="H14" s="6"/>
      <c r="I14" s="33" t="s">
        <v>0</v>
      </c>
      <c r="J14" s="33" t="s">
        <v>67</v>
      </c>
      <c r="K14" s="32" t="s">
        <v>68</v>
      </c>
      <c r="L14" s="33" t="s">
        <v>69</v>
      </c>
      <c r="M14" s="33" t="s">
        <v>70</v>
      </c>
      <c r="N14" s="6" t="s">
        <v>84</v>
      </c>
      <c r="O14" s="6"/>
      <c r="P14" s="35" t="s">
        <v>97</v>
      </c>
      <c r="Q14" s="6"/>
      <c r="R14" s="6"/>
      <c r="S14" s="36"/>
      <c r="T14" s="33" t="s">
        <v>72</v>
      </c>
      <c r="U14" s="37">
        <v>5.43</v>
      </c>
      <c r="V14" s="38">
        <v>5.6</v>
      </c>
      <c r="W14" s="33" t="s">
        <v>73</v>
      </c>
      <c r="X14" s="39">
        <v>30</v>
      </c>
      <c r="Y14" s="39">
        <v>25</v>
      </c>
      <c r="Z14" s="39">
        <v>18</v>
      </c>
      <c r="AA14" s="40">
        <v>3.2</v>
      </c>
      <c r="AB14" s="41">
        <v>4</v>
      </c>
      <c r="AC14" s="42">
        <f t="shared" si="3"/>
        <v>1.35E-2</v>
      </c>
      <c r="AD14" s="43">
        <v>56</v>
      </c>
      <c r="AE14" s="44">
        <f t="shared" si="4"/>
        <v>16592.592592592591</v>
      </c>
      <c r="AF14" s="45">
        <v>5400</v>
      </c>
      <c r="AG14" s="46">
        <f t="shared" si="5"/>
        <v>0.32544642857142858</v>
      </c>
      <c r="AH14" s="47" t="s">
        <v>74</v>
      </c>
      <c r="AI14" s="48">
        <v>0.18</v>
      </c>
      <c r="AJ14" s="46">
        <f t="shared" si="6"/>
        <v>1.008</v>
      </c>
      <c r="AK14" s="46">
        <f t="shared" si="7"/>
        <v>6.9334464285714281</v>
      </c>
      <c r="AL14" s="43">
        <v>1.37</v>
      </c>
      <c r="AM14" s="49">
        <f t="shared" si="18"/>
        <v>9.4988216071428564</v>
      </c>
      <c r="AN14" s="50">
        <v>0</v>
      </c>
      <c r="AO14" s="49">
        <f t="shared" si="0"/>
        <v>0</v>
      </c>
      <c r="AP14" s="50">
        <v>0.08</v>
      </c>
      <c r="AQ14" s="49">
        <f t="shared" si="1"/>
        <v>1.1440000000000001</v>
      </c>
      <c r="AR14" s="50">
        <v>5.5E-2</v>
      </c>
      <c r="AS14" s="49">
        <f t="shared" si="8"/>
        <v>0.78650000000000009</v>
      </c>
      <c r="AT14" s="50">
        <v>0</v>
      </c>
      <c r="AU14" s="49">
        <f t="shared" si="9"/>
        <v>0</v>
      </c>
      <c r="AV14" s="51">
        <v>0</v>
      </c>
      <c r="AW14" s="50">
        <v>0</v>
      </c>
      <c r="AX14" s="49">
        <f t="shared" si="10"/>
        <v>0</v>
      </c>
      <c r="AY14" s="49">
        <f t="shared" si="11"/>
        <v>1.9305000000000003</v>
      </c>
      <c r="AZ14" s="49">
        <f t="shared" si="12"/>
        <v>11.429321607142857</v>
      </c>
      <c r="BA14" s="52">
        <f t="shared" si="2"/>
        <v>0.20074674075924082</v>
      </c>
      <c r="BB14" s="53">
        <v>14.3</v>
      </c>
      <c r="BC14" s="38">
        <v>7.75</v>
      </c>
      <c r="BD14" s="55"/>
      <c r="BE14" s="56">
        <v>170</v>
      </c>
      <c r="BF14" s="46">
        <f t="shared" si="13"/>
        <v>1942.9846732142857</v>
      </c>
      <c r="BG14" s="46">
        <f t="shared" si="14"/>
        <v>2431</v>
      </c>
      <c r="BH14" s="46">
        <f t="shared" si="15"/>
        <v>1024.4624999999999</v>
      </c>
      <c r="BI14" s="46">
        <f t="shared" si="16"/>
        <v>1317.5</v>
      </c>
      <c r="BJ14" s="46">
        <f t="shared" si="17"/>
        <v>2967.4471732142856</v>
      </c>
      <c r="BK14" s="46">
        <f t="shared" si="17"/>
        <v>3748.5</v>
      </c>
    </row>
    <row r="15" spans="1:63" ht="15.75" thickBot="1" x14ac:dyDescent="0.3">
      <c r="A15" s="32">
        <v>14</v>
      </c>
      <c r="B15" s="6"/>
      <c r="C15" s="6"/>
      <c r="D15" s="6"/>
      <c r="E15" s="33" t="s">
        <v>2</v>
      </c>
      <c r="F15" s="33" t="s">
        <v>5</v>
      </c>
      <c r="G15" s="33" t="s">
        <v>3</v>
      </c>
      <c r="H15" s="6"/>
      <c r="I15" s="33" t="s">
        <v>0</v>
      </c>
      <c r="J15" s="33" t="s">
        <v>67</v>
      </c>
      <c r="K15" s="32" t="s">
        <v>68</v>
      </c>
      <c r="L15" s="33" t="s">
        <v>69</v>
      </c>
      <c r="M15" s="33" t="s">
        <v>75</v>
      </c>
      <c r="N15" s="6" t="s">
        <v>84</v>
      </c>
      <c r="O15" s="6"/>
      <c r="P15" s="35" t="s">
        <v>98</v>
      </c>
      <c r="Q15" s="6"/>
      <c r="R15" s="6"/>
      <c r="S15" s="36"/>
      <c r="T15" s="33" t="s">
        <v>72</v>
      </c>
      <c r="U15" s="37">
        <v>6.35</v>
      </c>
      <c r="V15" s="38">
        <v>6.55</v>
      </c>
      <c r="W15" s="33" t="s">
        <v>73</v>
      </c>
      <c r="X15" s="39">
        <v>30</v>
      </c>
      <c r="Y15" s="39">
        <v>25</v>
      </c>
      <c r="Z15" s="39">
        <v>21</v>
      </c>
      <c r="AA15" s="40">
        <v>3.8</v>
      </c>
      <c r="AB15" s="41">
        <v>4</v>
      </c>
      <c r="AC15" s="42">
        <f t="shared" si="3"/>
        <v>1.575E-2</v>
      </c>
      <c r="AD15" s="43">
        <v>56</v>
      </c>
      <c r="AE15" s="44">
        <f t="shared" si="4"/>
        <v>14222.222222222223</v>
      </c>
      <c r="AF15" s="45">
        <v>5400</v>
      </c>
      <c r="AG15" s="46">
        <f t="shared" si="5"/>
        <v>0.37968750000000001</v>
      </c>
      <c r="AH15" s="47" t="s">
        <v>74</v>
      </c>
      <c r="AI15" s="48">
        <v>0.18</v>
      </c>
      <c r="AJ15" s="46">
        <f t="shared" si="6"/>
        <v>1.1789999999999998</v>
      </c>
      <c r="AK15" s="46">
        <f t="shared" si="7"/>
        <v>8.1086875000000003</v>
      </c>
      <c r="AL15" s="43">
        <v>1.37</v>
      </c>
      <c r="AM15" s="49">
        <f t="shared" si="18"/>
        <v>11.108901875000001</v>
      </c>
      <c r="AN15" s="50">
        <v>0</v>
      </c>
      <c r="AO15" s="49">
        <f t="shared" si="0"/>
        <v>0</v>
      </c>
      <c r="AP15" s="50">
        <v>0.08</v>
      </c>
      <c r="AQ15" s="49">
        <f t="shared" si="1"/>
        <v>1.3080000000000001</v>
      </c>
      <c r="AR15" s="50">
        <v>5.5E-2</v>
      </c>
      <c r="AS15" s="49">
        <f t="shared" si="8"/>
        <v>0.8992500000000001</v>
      </c>
      <c r="AT15" s="50">
        <v>0</v>
      </c>
      <c r="AU15" s="49">
        <f t="shared" si="9"/>
        <v>0</v>
      </c>
      <c r="AV15" s="51">
        <v>0</v>
      </c>
      <c r="AW15" s="50">
        <v>0</v>
      </c>
      <c r="AX15" s="49">
        <f t="shared" si="10"/>
        <v>0</v>
      </c>
      <c r="AY15" s="49">
        <f t="shared" si="11"/>
        <v>2.2072500000000002</v>
      </c>
      <c r="AZ15" s="49">
        <f t="shared" si="12"/>
        <v>13.316151875000001</v>
      </c>
      <c r="BA15" s="52">
        <f t="shared" si="2"/>
        <v>0.18555646024464834</v>
      </c>
      <c r="BB15" s="53">
        <v>16.350000000000001</v>
      </c>
      <c r="BC15" s="38">
        <v>8.9499999999999993</v>
      </c>
      <c r="BD15" s="55"/>
      <c r="BE15" s="56">
        <v>130</v>
      </c>
      <c r="BF15" s="46">
        <f t="shared" si="13"/>
        <v>1731.09974375</v>
      </c>
      <c r="BG15" s="46">
        <f t="shared" si="14"/>
        <v>2125.5</v>
      </c>
      <c r="BH15" s="46">
        <f t="shared" si="15"/>
        <v>915.49250000000006</v>
      </c>
      <c r="BI15" s="46">
        <f t="shared" si="16"/>
        <v>1163.5</v>
      </c>
      <c r="BJ15" s="46">
        <f t="shared" si="17"/>
        <v>2646.5922437500003</v>
      </c>
      <c r="BK15" s="46">
        <f t="shared" si="17"/>
        <v>3289</v>
      </c>
    </row>
    <row r="16" spans="1:63" ht="15.75" thickBot="1" x14ac:dyDescent="0.3">
      <c r="A16" s="32">
        <v>15</v>
      </c>
      <c r="B16" s="6"/>
      <c r="C16" s="6"/>
      <c r="D16" s="6"/>
      <c r="E16" s="33" t="s">
        <v>2</v>
      </c>
      <c r="F16" s="33" t="s">
        <v>5</v>
      </c>
      <c r="G16" s="33" t="s">
        <v>76</v>
      </c>
      <c r="H16" s="6"/>
      <c r="I16" s="33" t="s">
        <v>77</v>
      </c>
      <c r="J16" s="33" t="s">
        <v>78</v>
      </c>
      <c r="K16" s="32" t="s">
        <v>68</v>
      </c>
      <c r="L16" s="33" t="s">
        <v>69</v>
      </c>
      <c r="M16" s="33" t="s">
        <v>79</v>
      </c>
      <c r="N16" s="6" t="s">
        <v>84</v>
      </c>
      <c r="O16" s="6"/>
      <c r="P16" s="35" t="s">
        <v>99</v>
      </c>
      <c r="Q16" s="6"/>
      <c r="R16" s="6"/>
      <c r="S16" s="36"/>
      <c r="T16" s="33" t="s">
        <v>80</v>
      </c>
      <c r="U16" s="37">
        <v>1.1299999999999999</v>
      </c>
      <c r="V16" s="38">
        <v>1.1599999999999999</v>
      </c>
      <c r="W16" s="33" t="s">
        <v>73</v>
      </c>
      <c r="X16" s="39">
        <v>25</v>
      </c>
      <c r="Y16" s="39">
        <v>16</v>
      </c>
      <c r="Z16" s="39">
        <v>15</v>
      </c>
      <c r="AA16" s="40">
        <v>1.2</v>
      </c>
      <c r="AB16" s="41">
        <v>4</v>
      </c>
      <c r="AC16" s="42">
        <f t="shared" si="3"/>
        <v>6.0000000000000001E-3</v>
      </c>
      <c r="AD16" s="43">
        <v>56</v>
      </c>
      <c r="AE16" s="44">
        <f t="shared" si="4"/>
        <v>37333.333333333336</v>
      </c>
      <c r="AF16" s="45">
        <v>5400</v>
      </c>
      <c r="AG16" s="46">
        <f t="shared" si="5"/>
        <v>0.14464285714285713</v>
      </c>
      <c r="AH16" s="47" t="s">
        <v>74</v>
      </c>
      <c r="AI16" s="48">
        <v>0.18</v>
      </c>
      <c r="AJ16" s="46">
        <f t="shared" si="6"/>
        <v>0.20879999999999999</v>
      </c>
      <c r="AK16" s="46">
        <f t="shared" si="7"/>
        <v>1.5134428571428571</v>
      </c>
      <c r="AL16" s="43">
        <v>1.37</v>
      </c>
      <c r="AM16" s="49">
        <f t="shared" si="18"/>
        <v>2.0734167142857145</v>
      </c>
      <c r="AN16" s="50">
        <v>0</v>
      </c>
      <c r="AO16" s="49">
        <f t="shared" si="0"/>
        <v>0</v>
      </c>
      <c r="AP16" s="50">
        <v>0.08</v>
      </c>
      <c r="AQ16" s="49">
        <f t="shared" si="1"/>
        <v>0.28000000000000003</v>
      </c>
      <c r="AR16" s="50">
        <v>5.5E-2</v>
      </c>
      <c r="AS16" s="49">
        <f t="shared" si="8"/>
        <v>0.1925</v>
      </c>
      <c r="AT16" s="50">
        <v>0</v>
      </c>
      <c r="AU16" s="49">
        <f t="shared" si="9"/>
        <v>0</v>
      </c>
      <c r="AV16" s="51">
        <v>0</v>
      </c>
      <c r="AW16" s="50">
        <v>0</v>
      </c>
      <c r="AX16" s="49">
        <f t="shared" si="10"/>
        <v>0</v>
      </c>
      <c r="AY16" s="49">
        <f t="shared" si="11"/>
        <v>0.47250000000000003</v>
      </c>
      <c r="AZ16" s="49">
        <f t="shared" si="12"/>
        <v>2.5459167142857146</v>
      </c>
      <c r="BA16" s="52">
        <f t="shared" si="2"/>
        <v>0.27259522448979584</v>
      </c>
      <c r="BB16" s="53">
        <v>3.5</v>
      </c>
      <c r="BC16" s="38">
        <v>1.92</v>
      </c>
      <c r="BD16" s="55"/>
      <c r="BE16" s="56">
        <v>300</v>
      </c>
      <c r="BF16" s="46">
        <f t="shared" si="13"/>
        <v>763.77501428571441</v>
      </c>
      <c r="BG16" s="46">
        <f t="shared" si="14"/>
        <v>1050</v>
      </c>
      <c r="BH16" s="46">
        <f t="shared" si="15"/>
        <v>379.67999999999995</v>
      </c>
      <c r="BI16" s="46">
        <f t="shared" si="16"/>
        <v>576</v>
      </c>
      <c r="BJ16" s="46">
        <f t="shared" si="17"/>
        <v>1143.4550142857142</v>
      </c>
      <c r="BK16" s="46">
        <f t="shared" si="17"/>
        <v>1626</v>
      </c>
    </row>
    <row r="17" spans="1:63" ht="15.75" thickBot="1" x14ac:dyDescent="0.3">
      <c r="A17" s="32">
        <v>16</v>
      </c>
      <c r="B17" s="6"/>
      <c r="C17" s="6"/>
      <c r="D17" s="6"/>
      <c r="E17" s="33" t="s">
        <v>2</v>
      </c>
      <c r="F17" s="33" t="s">
        <v>5</v>
      </c>
      <c r="G17" s="33" t="s">
        <v>76</v>
      </c>
      <c r="H17" s="6"/>
      <c r="I17" s="33" t="s">
        <v>77</v>
      </c>
      <c r="J17" s="33" t="s">
        <v>78</v>
      </c>
      <c r="K17" s="32" t="s">
        <v>68</v>
      </c>
      <c r="L17" s="33" t="s">
        <v>69</v>
      </c>
      <c r="M17" s="33" t="s">
        <v>81</v>
      </c>
      <c r="N17" s="6" t="s">
        <v>84</v>
      </c>
      <c r="O17" s="6"/>
      <c r="P17" s="35" t="s">
        <v>100</v>
      </c>
      <c r="Q17" s="6"/>
      <c r="R17" s="6"/>
      <c r="S17" s="36"/>
      <c r="T17" s="33" t="s">
        <v>80</v>
      </c>
      <c r="U17" s="37">
        <v>1.27</v>
      </c>
      <c r="V17" s="38">
        <v>1.31</v>
      </c>
      <c r="W17" s="33" t="s">
        <v>73</v>
      </c>
      <c r="X17" s="39">
        <v>25</v>
      </c>
      <c r="Y17" s="39">
        <v>16</v>
      </c>
      <c r="Z17" s="39">
        <v>18</v>
      </c>
      <c r="AA17" s="40">
        <v>1.3</v>
      </c>
      <c r="AB17" s="41">
        <v>4</v>
      </c>
      <c r="AC17" s="42">
        <f t="shared" si="3"/>
        <v>7.1999999999999998E-3</v>
      </c>
      <c r="AD17" s="43">
        <v>56</v>
      </c>
      <c r="AE17" s="44">
        <f t="shared" si="4"/>
        <v>31111.111111111113</v>
      </c>
      <c r="AF17" s="45">
        <v>5400</v>
      </c>
      <c r="AG17" s="46">
        <f t="shared" si="5"/>
        <v>0.17357142857142857</v>
      </c>
      <c r="AH17" s="47" t="s">
        <v>74</v>
      </c>
      <c r="AI17" s="48">
        <v>0.18</v>
      </c>
      <c r="AJ17" s="46">
        <f t="shared" si="6"/>
        <v>0.23580000000000001</v>
      </c>
      <c r="AK17" s="46">
        <f t="shared" si="7"/>
        <v>1.7193714285714286</v>
      </c>
      <c r="AL17" s="43">
        <v>1.37</v>
      </c>
      <c r="AM17" s="49">
        <f t="shared" si="18"/>
        <v>2.3555388571428573</v>
      </c>
      <c r="AN17" s="50">
        <v>0</v>
      </c>
      <c r="AO17" s="49">
        <f t="shared" si="0"/>
        <v>0</v>
      </c>
      <c r="AP17" s="50">
        <v>0.08</v>
      </c>
      <c r="AQ17" s="49">
        <f t="shared" si="1"/>
        <v>0.316</v>
      </c>
      <c r="AR17" s="50">
        <v>5.5E-2</v>
      </c>
      <c r="AS17" s="49">
        <f t="shared" si="8"/>
        <v>0.21725</v>
      </c>
      <c r="AT17" s="50">
        <v>0</v>
      </c>
      <c r="AU17" s="49">
        <f t="shared" si="9"/>
        <v>0</v>
      </c>
      <c r="AV17" s="51">
        <v>0</v>
      </c>
      <c r="AW17" s="50">
        <v>0</v>
      </c>
      <c r="AX17" s="49">
        <f t="shared" si="10"/>
        <v>0</v>
      </c>
      <c r="AY17" s="49">
        <f t="shared" si="11"/>
        <v>0.53325</v>
      </c>
      <c r="AZ17" s="49">
        <f t="shared" si="12"/>
        <v>2.888788857142857</v>
      </c>
      <c r="BA17" s="52">
        <f t="shared" si="2"/>
        <v>0.26866104882459318</v>
      </c>
      <c r="BB17" s="53">
        <v>3.95</v>
      </c>
      <c r="BC17" s="38">
        <v>2.17</v>
      </c>
      <c r="BD17" s="55"/>
      <c r="BE17" s="56">
        <v>160</v>
      </c>
      <c r="BF17" s="46">
        <f t="shared" si="13"/>
        <v>462.2062171428571</v>
      </c>
      <c r="BG17" s="46">
        <f t="shared" si="14"/>
        <v>632</v>
      </c>
      <c r="BH17" s="46">
        <f t="shared" si="15"/>
        <v>228.69600000000003</v>
      </c>
      <c r="BI17" s="46">
        <f t="shared" si="16"/>
        <v>347.2</v>
      </c>
      <c r="BJ17" s="46">
        <f t="shared" si="17"/>
        <v>690.90221714285713</v>
      </c>
      <c r="BK17" s="46">
        <f t="shared" si="17"/>
        <v>979.2</v>
      </c>
    </row>
  </sheetData>
  <sheetProtection insertRows="0" deleteRows="0" sort="0"/>
  <protectedRanges>
    <protectedRange sqref="BE6:BE10 M2:O17 L18:AY94 T2:T17 V2:W17 AA6:AA17 AG2:AG17 BD11:BD17 AJ2:BA17 BC2:BC17 C2:K94 AC2:AE17 A2:B95 Q2:R17" name="Range1"/>
    <protectedRange sqref="X2:AA5 X6:Z17" name="Range1_2"/>
    <protectedRange sqref="AF2:AF17" name="Range1_3"/>
    <protectedRange sqref="AH2:AI17" name="Range1_4"/>
    <protectedRange sqref="BE2:BE5" name="Range1_6"/>
    <protectedRange sqref="L2:L17" name="Range1_1"/>
    <protectedRange sqref="S2:S17" name="Range1_4_1"/>
    <protectedRange sqref="P2:P17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[2]ValueSelect!#REF!</xm:f>
          </x14:formula1>
          <xm:sqref>G2:G17</xm:sqref>
        </x14:dataValidation>
        <x14:dataValidation type="list" allowBlank="1" showInputMessage="1" showErrorMessage="1">
          <x14:formula1>
            <xm:f>[2]ValueSelect!#REF!</xm:f>
          </x14:formula1>
          <xm:sqref>F2:F17</xm:sqref>
        </x14:dataValidation>
        <x14:dataValidation type="list" allowBlank="1" showInputMessage="1" showErrorMessage="1">
          <x14:formula1>
            <xm:f>[2]Data!#REF!</xm:f>
          </x14:formula1>
          <xm:sqref>W2:W17</xm:sqref>
        </x14:dataValidation>
        <x14:dataValidation type="list" allowBlank="1" showInputMessage="1" showErrorMessage="1">
          <x14:formula1>
            <xm:f>[2]Data!#REF!</xm:f>
          </x14:formula1>
          <xm:sqref>T2:T17</xm:sqref>
        </x14:dataValidation>
        <x14:dataValidation type="list" allowBlank="1" showInputMessage="1" showErrorMessage="1">
          <x14:formula1>
            <xm:f>[2]ValueSelect!#REF!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2025-08-27T14:39:55Z</dcterms:created>
  <dcterms:modified xsi:type="dcterms:W3CDTF">2025-08-27T14:45:03Z</dcterms:modified>
</cp:coreProperties>
</file>