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211B299-E363-4364-A832-9176540B4D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6" i="5" l="1"/>
  <c r="AD6" i="5"/>
  <c r="AF6" i="5" s="1"/>
  <c r="AH6" i="5" s="1"/>
  <c r="BL2" i="5" l="1"/>
  <c r="BL5" i="5"/>
  <c r="BN5" i="5" s="1"/>
  <c r="BH5" i="5"/>
  <c r="BA5" i="5"/>
  <c r="AX5" i="5"/>
  <c r="AU5" i="5"/>
  <c r="AR5" i="5"/>
  <c r="AP5" i="5"/>
  <c r="AN5" i="5"/>
  <c r="AJ5" i="5"/>
  <c r="AK5" i="5" s="1"/>
  <c r="AD5" i="5"/>
  <c r="AF5" i="5" s="1"/>
  <c r="AH5" i="5" s="1"/>
  <c r="BL4" i="5"/>
  <c r="BN4" i="5" s="1"/>
  <c r="BH4" i="5"/>
  <c r="BA4" i="5"/>
  <c r="AX4" i="5"/>
  <c r="AU4" i="5"/>
  <c r="AR4" i="5"/>
  <c r="AP4" i="5"/>
  <c r="AN4" i="5"/>
  <c r="AJ4" i="5"/>
  <c r="AK4" i="5" s="1"/>
  <c r="AD4" i="5"/>
  <c r="AF4" i="5" s="1"/>
  <c r="AH4" i="5" s="1"/>
  <c r="BL3" i="5"/>
  <c r="BN3" i="5" s="1"/>
  <c r="BH3" i="5"/>
  <c r="BA3" i="5"/>
  <c r="AX3" i="5"/>
  <c r="AU3" i="5"/>
  <c r="AR3" i="5"/>
  <c r="AP3" i="5"/>
  <c r="AN3" i="5"/>
  <c r="AJ3" i="5"/>
  <c r="AK3" i="5" s="1"/>
  <c r="AD3" i="5"/>
  <c r="AF3" i="5" s="1"/>
  <c r="AH3" i="5" s="1"/>
  <c r="AJ2" i="5"/>
  <c r="AD2" i="5"/>
  <c r="BF3" i="5" l="1"/>
  <c r="BI3" i="5" s="1"/>
  <c r="BB3" i="5"/>
  <c r="BB5" i="5"/>
  <c r="BB4" i="5"/>
  <c r="BF5" i="5"/>
  <c r="BI5" i="5" s="1"/>
  <c r="BF4" i="5"/>
  <c r="BI4" i="5" s="1"/>
  <c r="AL3" i="5" l="1"/>
  <c r="BC3" i="5"/>
  <c r="BC5" i="5"/>
  <c r="AL5" i="5"/>
  <c r="BC4" i="5"/>
  <c r="AL4" i="5"/>
  <c r="BD3" i="5" l="1"/>
  <c r="BM3" i="5"/>
  <c r="BM5" i="5"/>
  <c r="BD5" i="5"/>
  <c r="BM4" i="5"/>
  <c r="BD4" i="5"/>
  <c r="BA2" i="5"/>
  <c r="AX2" i="5"/>
  <c r="AR2" i="5"/>
  <c r="AP2" i="5"/>
  <c r="BH2" i="5"/>
  <c r="AK2" i="5"/>
  <c r="AU2" i="5" l="1"/>
  <c r="BN2" i="5" l="1"/>
  <c r="AN2" i="5"/>
  <c r="BB2" i="5" s="1"/>
  <c r="AF2" i="5"/>
  <c r="AH2" i="5" l="1"/>
  <c r="AL2" i="5" s="1"/>
  <c r="BF2" i="5" l="1"/>
  <c r="BI2" i="5" s="1"/>
  <c r="BC2" i="5" l="1"/>
  <c r="BD2" i="5" l="1"/>
  <c r="BM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14412801-859E-40FD-8076-575883467374}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 xr:uid="{B80FEBC5-A38D-48EA-BE7C-8529F80E9B8D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7B5420BB-E6F8-4977-866F-D00B550DD19F}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 xr:uid="{7592477D-6DDB-47F8-A06D-2FD267868622}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<sst xmlns="http://schemas.openxmlformats.org/spreadsheetml/2006/main" count="152" uniqueCount="98">
  <si>
    <t>Brand</t>
  </si>
  <si>
    <t>Package Type</t>
  </si>
  <si>
    <t>Licensor</t>
  </si>
  <si>
    <t>China</t>
  </si>
  <si>
    <t>Normal</t>
  </si>
  <si>
    <t>Kirkton House</t>
  </si>
  <si>
    <t>TBD</t>
  </si>
  <si>
    <t>Fashion Towel</t>
  </si>
  <si>
    <t>Yantian,China</t>
  </si>
  <si>
    <t>Pack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</si>
  <si>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</si>
  <si>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</si>
  <si>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</si>
  <si>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</si>
  <si>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</si>
  <si>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</si>
  <si>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</si>
  <si>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</si>
  <si>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</si>
  <si>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</si>
  <si>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</si>
  <si>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</si>
  <si>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</si>
  <si>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</si>
  <si>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</si>
  <si>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</si>
  <si>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</si>
  <si>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</si>
  <si>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</si>
  <si>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</si>
  <si>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</si>
  <si>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</si>
  <si>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</si>
  <si>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</si>
  <si>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</si>
  <si>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</si>
  <si>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</si>
  <si>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</si>
  <si>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</si>
  <si>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</si>
  <si>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</si>
  <si>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</si>
  <si>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</si>
  <si>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</si>
  <si>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</si>
  <si>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</si>
  <si>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</si>
  <si>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</si>
  <si>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</si>
  <si>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</si>
  <si>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</si>
  <si>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</si>
  <si>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</si>
  <si>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</si>
  <si>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</si>
  <si>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</si>
  <si>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</si>
  <si>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</si>
  <si>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</si>
  <si>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</si>
  <si>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</si>
  <si>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</si>
  <si>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</si>
  <si>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</si>
  <si>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</si>
  <si>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</si>
  <si>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</si>
  <si>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</si>
  <si>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</si>
  <si>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</si>
  <si>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</si>
  <si>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</si>
  <si>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</si>
  <si>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</si>
  <si>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</si>
  <si>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</si>
  <si>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</si>
  <si>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Cooling fabric made of 57% nylon and 43% polyester, 83D/72F, with a weight of 150gsm.</t>
  </si>
  <si>
    <t>40x12"</t>
  </si>
  <si>
    <t>PVC Bag and labels</t>
  </si>
  <si>
    <t>6302.93.2000</t>
  </si>
  <si>
    <t>Cooling Towels</t>
  </si>
  <si>
    <t>Nylon; Polyester</t>
  </si>
  <si>
    <t>Black/Gray</t>
  </si>
  <si>
    <t>2 Pack Cooling Towels</t>
  </si>
  <si>
    <t>Blue/Green</t>
  </si>
  <si>
    <t>Blue/Orchid</t>
  </si>
  <si>
    <t>Orchid/Green</t>
  </si>
  <si>
    <t>Factory</t>
  </si>
  <si>
    <t>Yangzhou Runjinyuan</t>
  </si>
  <si>
    <t>ALDI75-1723</t>
  </si>
  <si>
    <t>ALDI75-1724</t>
  </si>
  <si>
    <t>ALDI75-1725</t>
  </si>
  <si>
    <t>ALDI90-1726</t>
  </si>
  <si>
    <t xml:space="preserve"> Assorted</t>
    <phoneticPr fontId="15" type="noConversion"/>
  </si>
  <si>
    <t>Carton</t>
    <phoneticPr fontId="15" type="noConversion"/>
  </si>
  <si>
    <t>ALDI75-1722</t>
    <phoneticPr fontId="15" type="noConversion"/>
  </si>
  <si>
    <t>Yangzhou Runjinyuan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</si>
</sst>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_(* #,##0_);_(* \(#,##0\);_(* &quot;-&quot;??_);_(@_)"/>
    <numFmt numFmtId="180" formatCode="0.0%"/>
    <numFmt numFmtId="181" formatCode="\$#,##0.00;\-\$#,##0.00"/>
    <numFmt numFmtId="182" formatCode="[$$-409]#,##0.000000"/>
    <numFmt numFmtId="183" formatCode="0.0"/>
    <numFmt numFmtId="184" formatCode="0.000"/>
    <numFmt numFmtId="185" formatCode="_([$$-409]* #,##0.00_);_([$$-409]* \(#,##0.00\);_([$$-409]* &quot;-&quot;??_);_(@_)"/>
    <numFmt numFmtId="186" formatCode="0.00_);[Red]\(0.00\)"/>
  </numFmts>
  <fonts count="16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b/>
      <sz val="11"/>
      <color rgb="FFFF0000"/>
      <name val="Arial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7" fontId="10" fillId="0" borderId="0" applyFont="0" applyFill="0" applyBorder="0" applyAlignment="0" applyProtection="0"/>
    <xf numFmtId="182" fontId="5" fillId="0" borderId="0"/>
    <xf numFmtId="176" fontId="11" fillId="0" borderId="0" applyFont="0" applyFill="0" applyBorder="0" applyAlignment="0" applyProtection="0"/>
    <xf numFmtId="182" fontId="11" fillId="0" borderId="0">
      <alignment vertical="center"/>
    </xf>
    <xf numFmtId="0" fontId="10" fillId="0" borderId="0"/>
    <xf numFmtId="0" fontId="2" fillId="0" borderId="0">
      <alignment vertical="center"/>
    </xf>
    <xf numFmtId="0" fontId="5" fillId="0" borderId="0"/>
    <xf numFmtId="185" fontId="1" fillId="0" borderId="0"/>
    <xf numFmtId="185" fontId="5" fillId="0" borderId="0"/>
    <xf numFmtId="185" fontId="13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85" fontId="13" fillId="0" borderId="0" applyFont="0" applyFill="0" applyBorder="0" applyAlignment="0" applyProtection="0">
      <alignment vertical="center"/>
    </xf>
    <xf numFmtId="185" fontId="1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4" applyFont="1" applyFill="1" applyBorder="1" applyAlignment="1">
      <alignment horizontal="center" wrapText="1"/>
    </xf>
    <xf numFmtId="178" fontId="3" fillId="7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8" fontId="9" fillId="6" borderId="1" xfId="1" applyNumberFormat="1" applyFont="1" applyFill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78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8" fontId="7" fillId="8" borderId="1" xfId="1" applyNumberFormat="1" applyFont="1" applyFill="1" applyBorder="1" applyAlignment="1">
      <alignment wrapText="1"/>
    </xf>
    <xf numFmtId="178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79" fontId="0" fillId="0" borderId="1" xfId="0" applyNumberFormat="1" applyBorder="1"/>
    <xf numFmtId="3" fontId="0" fillId="0" borderId="1" xfId="0" applyNumberFormat="1" applyBorder="1"/>
    <xf numFmtId="180" fontId="0" fillId="0" borderId="1" xfId="0" applyNumberFormat="1" applyBorder="1"/>
    <xf numFmtId="2" fontId="7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78" fontId="0" fillId="0" borderId="1" xfId="0" applyNumberFormat="1" applyBorder="1"/>
    <xf numFmtId="0" fontId="3" fillId="0" borderId="0" xfId="0" applyFont="1" applyAlignment="1">
      <alignment wrapText="1"/>
    </xf>
    <xf numFmtId="0" fontId="4" fillId="0" borderId="1" xfId="0" applyFont="1" applyBorder="1"/>
    <xf numFmtId="49" fontId="0" fillId="0" borderId="1" xfId="0" applyNumberFormat="1" applyBorder="1"/>
    <xf numFmtId="181" fontId="0" fillId="0" borderId="2" xfId="0" applyNumberFormat="1" applyBorder="1"/>
    <xf numFmtId="3" fontId="0" fillId="2" borderId="1" xfId="0" applyNumberFormat="1" applyFill="1" applyBorder="1"/>
    <xf numFmtId="178" fontId="3" fillId="4" borderId="2" xfId="0" applyNumberFormat="1" applyFont="1" applyFill="1" applyBorder="1" applyAlignment="1">
      <alignment horizontal="center" wrapText="1"/>
    </xf>
    <xf numFmtId="1" fontId="0" fillId="0" borderId="1" xfId="0" applyNumberFormat="1" applyBorder="1"/>
    <xf numFmtId="183" fontId="3" fillId="0" borderId="1" xfId="0" applyNumberFormat="1" applyFont="1" applyBorder="1" applyAlignment="1">
      <alignment horizontal="center" wrapText="1"/>
    </xf>
    <xf numFmtId="183" fontId="0" fillId="0" borderId="1" xfId="0" applyNumberFormat="1" applyBorder="1"/>
    <xf numFmtId="183" fontId="0" fillId="0" borderId="0" xfId="0" applyNumberFormat="1" applyAlignment="1">
      <alignment wrapText="1"/>
    </xf>
    <xf numFmtId="184" fontId="9" fillId="0" borderId="1" xfId="1" applyNumberFormat="1" applyFont="1" applyBorder="1" applyAlignment="1">
      <alignment wrapText="1"/>
    </xf>
    <xf numFmtId="184" fontId="0" fillId="2" borderId="1" xfId="0" applyNumberFormat="1" applyFill="1" applyBorder="1"/>
    <xf numFmtId="184" fontId="0" fillId="0" borderId="0" xfId="0" applyNumberFormat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185" fontId="6" fillId="9" borderId="1" xfId="14" applyFont="1" applyFill="1" applyBorder="1" applyAlignment="1">
      <alignment horizontal="center" vertical="center" wrapText="1"/>
    </xf>
    <xf numFmtId="0" fontId="6" fillId="0" borderId="1" xfId="14" applyNumberFormat="1" applyFont="1" applyBorder="1" applyAlignment="1">
      <alignment horizontal="center" vertical="center" wrapText="1"/>
    </xf>
    <xf numFmtId="185" fontId="6" fillId="0" borderId="1" xfId="15" applyFont="1" applyBorder="1" applyAlignment="1" applyProtection="1">
      <alignment horizontal="center" vertical="center" wrapText="1"/>
      <protection locked="0"/>
    </xf>
    <xf numFmtId="178" fontId="12" fillId="6" borderId="1" xfId="13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79" fontId="0" fillId="0" borderId="0" xfId="0" applyNumberFormat="1"/>
    <xf numFmtId="3" fontId="3" fillId="2" borderId="1" xfId="0" applyNumberFormat="1" applyFont="1" applyFill="1" applyBorder="1"/>
    <xf numFmtId="3" fontId="14" fillId="2" borderId="1" xfId="0" applyNumberFormat="1" applyFont="1" applyFill="1" applyBorder="1"/>
    <xf numFmtId="178" fontId="3" fillId="0" borderId="2" xfId="0" applyNumberFormat="1" applyFont="1" applyBorder="1" applyAlignment="1">
      <alignment horizontal="center" vertical="center"/>
    </xf>
    <xf numFmtId="186" fontId="5" fillId="9" borderId="1" xfId="0" applyNumberFormat="1" applyFont="1" applyFill="1" applyBorder="1"/>
    <xf numFmtId="0" fontId="4" fillId="0" borderId="0" xfId="0" applyFont="1"/>
  </cellXfs>
  <cellStyles count="20">
    <cellStyle name="Comma 5" xfId="6" xr:uid="{214E895C-E08B-4D4A-929F-E529946AC668}"/>
    <cellStyle name="Currency 15" xfId="8" xr:uid="{16B78581-3E22-4CE0-8590-B15F75E54F83}"/>
    <cellStyle name="Currency_Sheet1 2" xfId="18" xr:uid="{410A3F7A-860D-4D29-8F05-40F8616ABA42}"/>
    <cellStyle name="Normal 2" xfId="4" xr:uid="{7DCAA5FD-EA4B-42A1-8489-4FAC79BED569}"/>
    <cellStyle name="Normal 2 18 2" xfId="1" xr:uid="{1BA08453-9F65-454B-A4A0-7177E70831F2}"/>
    <cellStyle name="Normal 2 2" xfId="13" xr:uid="{C17F0DCA-4264-4CCB-BC27-CD0947F641BA}"/>
    <cellStyle name="Normal 2 31" xfId="10" xr:uid="{E403593E-D865-4459-AA23-AC3CAEE657EA}"/>
    <cellStyle name="Normal 3" xfId="16" xr:uid="{40C4977C-0E83-48B6-82C3-A6F59DED1407}"/>
    <cellStyle name="Normal 3 2" xfId="19" xr:uid="{3857DFC0-5DB8-4EB6-92BD-13065FA3EC40}"/>
    <cellStyle name="Normal 65" xfId="9" xr:uid="{9EF702BA-06A2-4659-AA0A-96E26EE22697}"/>
    <cellStyle name="Normal 67" xfId="11" xr:uid="{23DDB83B-EB20-4025-A0A7-986C517E1DFF}"/>
    <cellStyle name="Normal_Copy of Request For Quote -- updated by VV on 043008 FINAL FINAL (4)" xfId="15" xr:uid="{3DEE6623-CB87-4844-BCDF-702BC08FE42A}"/>
    <cellStyle name="Normal_Sheet1" xfId="14" xr:uid="{E2EBD706-4E9B-42B3-BE8E-5762EF6ECBA6}"/>
    <cellStyle name="Percent 2" xfId="5" xr:uid="{03D1C999-4950-4181-BE4E-A215D8708A70}"/>
    <cellStyle name="Percent 3" xfId="17" xr:uid="{BC889798-63A2-422E-9518-81F02EF5A6A0}"/>
    <cellStyle name="Style 1" xfId="3" xr:uid="{F4609D05-B161-47A5-8040-F8D4BA086F06}"/>
    <cellStyle name="Style 1 2" xfId="7" xr:uid="{A389DC34-ED63-4514-A03F-66257C74D5C4}"/>
    <cellStyle name="常规" xfId="0" builtinId="0"/>
    <cellStyle name="样式 1 2" xfId="2" xr:uid="{DC9B73B6-A1E9-48DB-83A0-64D6E1D16DDF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U6"/>
  <sheetViews>
    <sheetView tabSelected="1" topLeftCell="F1" zoomScale="85" zoomScaleNormal="85" workbookViewId="0">
      <selection activeCell="X4" sqref="X4"/>
    </sheetView>
  </sheetViews>
  <sheetFormatPr defaultColWidth="9.140625" defaultRowHeight="15" x14ac:dyDescent="0.25"/>
  <cols>
    <col min="1" max="1" width="10.140625" style="3" customWidth="1"/>
    <col min="2" max="2" width="26.28515625" style="2" customWidth="1"/>
    <col min="3" max="3" width="8.42578125" style="2" customWidth="1"/>
    <col min="4" max="4" width="15.28515625" style="2" customWidth="1"/>
    <col min="5" max="5" width="9.140625" style="2" customWidth="1"/>
    <col min="6" max="6" width="14.7109375" style="2" customWidth="1"/>
    <col min="7" max="7" width="9.140625" style="2" customWidth="1"/>
    <col min="8" max="8" width="7.7109375" style="2" customWidth="1"/>
    <col min="9" max="9" width="11.140625" style="2" customWidth="1"/>
    <col min="10" max="10" width="19.5703125" style="2" customWidth="1"/>
    <col min="11" max="11" width="10.28515625" style="52" customWidth="1"/>
    <col min="12" max="12" width="10.28515625" style="2" customWidth="1"/>
    <col min="13" max="13" width="16.5703125" style="2" customWidth="1"/>
    <col min="14" max="14" width="14.42578125" style="2" customWidth="1"/>
    <col min="15" max="15" width="19.5703125" style="2" customWidth="1"/>
    <col min="16" max="17" width="8.85546875" style="2" customWidth="1"/>
    <col min="18" max="19" width="8.5703125" style="4" customWidth="1"/>
    <col min="20" max="21" width="9.42578125" style="2" customWidth="1"/>
    <col min="22" max="22" width="8.140625" style="48" customWidth="1"/>
    <col min="23" max="23" width="8.7109375" style="48" customWidth="1"/>
    <col min="24" max="24" width="8.5703125" style="48" customWidth="1"/>
    <col min="25" max="25" width="8.140625" style="48" customWidth="1"/>
    <col min="26" max="26" width="8.7109375" style="48" customWidth="1"/>
    <col min="27" max="27" width="7.140625" style="48" customWidth="1"/>
    <col min="28" max="28" width="9" style="5" customWidth="1"/>
    <col min="29" max="29" width="6.28515625" style="6" customWidth="1"/>
    <col min="30" max="30" width="10" style="51" customWidth="1"/>
    <col min="31" max="31" width="10" style="5" customWidth="1"/>
    <col min="32" max="32" width="9.85546875" style="6" customWidth="1"/>
    <col min="33" max="33" width="11.5703125" style="2" customWidth="1"/>
    <col min="34" max="34" width="8.85546875" style="4" customWidth="1"/>
    <col min="35" max="35" width="14.5703125" style="2" customWidth="1"/>
    <col min="36" max="36" width="9.140625" style="7" customWidth="1"/>
    <col min="37" max="37" width="9" style="4" customWidth="1"/>
    <col min="38" max="38" width="8.42578125" style="4" customWidth="1"/>
    <col min="39" max="39" width="8.140625" style="7" customWidth="1"/>
    <col min="40" max="40" width="9.28515625" style="4" customWidth="1"/>
    <col min="41" max="41" width="8.140625" style="7" customWidth="1"/>
    <col min="42" max="42" width="9.28515625" style="4" customWidth="1"/>
    <col min="43" max="43" width="8.140625" style="7" customWidth="1"/>
    <col min="44" max="45" width="9.28515625" style="4" customWidth="1"/>
    <col min="46" max="46" width="11.5703125" style="7" customWidth="1"/>
    <col min="47" max="47" width="10.85546875" style="4" customWidth="1"/>
    <col min="48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7.85546875" style="4" customWidth="1"/>
    <col min="55" max="55" width="9.5703125" style="4" customWidth="1"/>
    <col min="56" max="56" width="8.7109375" style="4" customWidth="1"/>
    <col min="57" max="57" width="9.5703125" style="4" customWidth="1"/>
    <col min="58" max="58" width="12.140625" style="4" customWidth="1"/>
    <col min="59" max="60" width="9.140625" style="2" customWidth="1"/>
    <col min="61" max="62" width="9.140625" style="2"/>
    <col min="63" max="63" width="9.140625" style="5"/>
    <col min="64" max="64" width="9.140625" style="2"/>
    <col min="65" max="65" width="13.85546875" style="4" customWidth="1"/>
    <col min="66" max="66" width="13.28515625" style="4" customWidth="1"/>
    <col min="67" max="67" width="9.140625" style="2"/>
    <col min="68" max="68" width="22.140625" style="2" customWidth="1"/>
    <col min="69" max="69" width="10.85546875" style="2" customWidth="1"/>
    <col min="70" max="70" width="9.140625" style="2"/>
    <col min="71" max="71" width="16.85546875" style="2" customWidth="1"/>
    <col min="72" max="16384" width="9.140625" style="2"/>
  </cols>
  <sheetData>
    <row r="1" spans="1:73" ht="68.099999999999994" customHeight="1" x14ac:dyDescent="0.25">
      <c r="A1" s="8" t="s">
        <v>10</v>
      </c>
      <c r="B1" s="8" t="s">
        <v>11</v>
      </c>
      <c r="C1" s="9" t="s">
        <v>12</v>
      </c>
      <c r="D1" s="10" t="s">
        <v>0</v>
      </c>
      <c r="E1" s="10" t="s">
        <v>2</v>
      </c>
      <c r="F1" s="11" t="s">
        <v>13</v>
      </c>
      <c r="G1" s="9" t="s">
        <v>14</v>
      </c>
      <c r="H1" s="12" t="s">
        <v>15</v>
      </c>
      <c r="I1" s="13" t="s">
        <v>16</v>
      </c>
      <c r="J1" s="12" t="s">
        <v>17</v>
      </c>
      <c r="K1" s="13" t="s">
        <v>76</v>
      </c>
      <c r="L1" s="12" t="s">
        <v>18</v>
      </c>
      <c r="M1" s="12" t="s">
        <v>19</v>
      </c>
      <c r="N1" s="9" t="s">
        <v>20</v>
      </c>
      <c r="O1" s="9" t="s">
        <v>21</v>
      </c>
      <c r="P1" s="9" t="s">
        <v>22</v>
      </c>
      <c r="Q1" s="13" t="s">
        <v>23</v>
      </c>
      <c r="R1" s="44" t="s">
        <v>64</v>
      </c>
      <c r="S1" s="14" t="s">
        <v>65</v>
      </c>
      <c r="T1" s="15" t="s">
        <v>1</v>
      </c>
      <c r="U1" s="8" t="s">
        <v>42</v>
      </c>
      <c r="V1" s="46" t="s">
        <v>48</v>
      </c>
      <c r="W1" s="46" t="s">
        <v>49</v>
      </c>
      <c r="X1" s="46" t="s">
        <v>50</v>
      </c>
      <c r="Y1" s="46" t="s">
        <v>24</v>
      </c>
      <c r="Z1" s="46" t="s">
        <v>25</v>
      </c>
      <c r="AA1" s="46" t="s">
        <v>26</v>
      </c>
      <c r="AB1" s="16" t="s">
        <v>27</v>
      </c>
      <c r="AC1" s="17" t="s">
        <v>28</v>
      </c>
      <c r="AD1" s="49" t="s">
        <v>29</v>
      </c>
      <c r="AE1" s="36" t="s">
        <v>43</v>
      </c>
      <c r="AF1" s="18" t="s">
        <v>30</v>
      </c>
      <c r="AG1" s="8" t="s">
        <v>31</v>
      </c>
      <c r="AH1" s="19" t="s">
        <v>32</v>
      </c>
      <c r="AI1" s="8" t="s">
        <v>33</v>
      </c>
      <c r="AJ1" s="20" t="s">
        <v>34</v>
      </c>
      <c r="AK1" s="21" t="s">
        <v>35</v>
      </c>
      <c r="AL1" s="19" t="s">
        <v>36</v>
      </c>
      <c r="AM1" s="20" t="s">
        <v>67</v>
      </c>
      <c r="AN1" s="19" t="s">
        <v>68</v>
      </c>
      <c r="AO1" s="20" t="s">
        <v>69</v>
      </c>
      <c r="AP1" s="19" t="s">
        <v>70</v>
      </c>
      <c r="AQ1" s="20" t="s">
        <v>71</v>
      </c>
      <c r="AR1" s="19" t="s">
        <v>72</v>
      </c>
      <c r="AS1" s="22" t="s">
        <v>51</v>
      </c>
      <c r="AT1" s="20" t="s">
        <v>52</v>
      </c>
      <c r="AU1" s="19" t="s">
        <v>53</v>
      </c>
      <c r="AV1" s="22" t="s">
        <v>54</v>
      </c>
      <c r="AW1" s="20" t="s">
        <v>55</v>
      </c>
      <c r="AX1" s="19" t="s">
        <v>56</v>
      </c>
      <c r="AY1" s="22" t="s">
        <v>73</v>
      </c>
      <c r="AZ1" s="20" t="s">
        <v>74</v>
      </c>
      <c r="BA1" s="19" t="s">
        <v>75</v>
      </c>
      <c r="BB1" s="19" t="s">
        <v>37</v>
      </c>
      <c r="BC1" s="23" t="s">
        <v>57</v>
      </c>
      <c r="BD1" s="24" t="s">
        <v>63</v>
      </c>
      <c r="BE1" s="25" t="s">
        <v>58</v>
      </c>
      <c r="BF1" s="24" t="s">
        <v>59</v>
      </c>
      <c r="BG1" s="26" t="s">
        <v>38</v>
      </c>
      <c r="BH1" s="24" t="s">
        <v>39</v>
      </c>
      <c r="BI1" s="24" t="s">
        <v>66</v>
      </c>
      <c r="BJ1" s="8" t="s">
        <v>60</v>
      </c>
      <c r="BK1" s="16" t="s">
        <v>62</v>
      </c>
      <c r="BL1" s="19" t="s">
        <v>61</v>
      </c>
      <c r="BM1" s="19" t="s">
        <v>40</v>
      </c>
      <c r="BN1" s="19" t="s">
        <v>41</v>
      </c>
      <c r="BO1" s="37" t="s">
        <v>47</v>
      </c>
      <c r="BP1" s="39" t="s">
        <v>44</v>
      </c>
      <c r="BQ1" s="39" t="s">
        <v>45</v>
      </c>
      <c r="BR1" s="39" t="s">
        <v>46</v>
      </c>
      <c r="BS1" s="39" t="s">
        <v>88</v>
      </c>
    </row>
    <row r="2" spans="1:73" customFormat="1" ht="71.099999999999994" customHeight="1" x14ac:dyDescent="0.25">
      <c r="A2" s="27">
        <v>1</v>
      </c>
      <c r="B2" s="1"/>
      <c r="C2" s="1"/>
      <c r="D2" s="1" t="s">
        <v>5</v>
      </c>
      <c r="E2" s="1"/>
      <c r="F2" s="1" t="s">
        <v>7</v>
      </c>
      <c r="G2" s="40"/>
      <c r="H2" s="54" t="s">
        <v>84</v>
      </c>
      <c r="I2" s="58" t="s">
        <v>81</v>
      </c>
      <c r="J2" s="55" t="s">
        <v>77</v>
      </c>
      <c r="K2" s="53" t="s">
        <v>82</v>
      </c>
      <c r="L2" s="1" t="s">
        <v>78</v>
      </c>
      <c r="M2" s="40" t="s">
        <v>83</v>
      </c>
      <c r="N2" s="1">
        <v>702137</v>
      </c>
      <c r="O2" s="40" t="s">
        <v>96</v>
      </c>
      <c r="P2" s="41"/>
      <c r="Q2" s="40" t="s">
        <v>9</v>
      </c>
      <c r="R2" s="42"/>
      <c r="S2" s="62">
        <v>1.1399999999999999</v>
      </c>
      <c r="T2" s="1" t="s">
        <v>4</v>
      </c>
      <c r="U2" s="56" t="s">
        <v>79</v>
      </c>
      <c r="V2" s="47">
        <v>46</v>
      </c>
      <c r="W2" s="47">
        <v>33.020000000000003</v>
      </c>
      <c r="X2" s="47">
        <v>33.020000000000003</v>
      </c>
      <c r="Y2" s="47">
        <v>45.72</v>
      </c>
      <c r="Z2" s="47">
        <v>33.020000000000003</v>
      </c>
      <c r="AA2" s="47">
        <v>33.020000000000003</v>
      </c>
      <c r="AB2" s="32">
        <v>2</v>
      </c>
      <c r="AC2" s="45">
        <v>24</v>
      </c>
      <c r="AD2" s="50">
        <f>IF(Y2="","",Y2*Z2*AA2/1000000)</f>
        <v>0.05</v>
      </c>
      <c r="AE2" s="32">
        <v>63</v>
      </c>
      <c r="AF2" s="28">
        <f>IF(AC2="","",AE2/AD2*AC2)</f>
        <v>30240</v>
      </c>
      <c r="AG2" s="34">
        <v>3300</v>
      </c>
      <c r="AH2" s="29">
        <f>IF(ISERROR(AG2/AF2),"",AG2/AF2)</f>
        <v>0.11</v>
      </c>
      <c r="AI2" s="1" t="s">
        <v>80</v>
      </c>
      <c r="AJ2" s="35">
        <f>9.9%+30%</f>
        <v>0.39900000000000002</v>
      </c>
      <c r="AK2" s="29">
        <f>IF(ISERROR(BE2*AJ2),"",BE2*AJ2)</f>
        <v>0.52</v>
      </c>
      <c r="AL2" s="29">
        <f>IF(ISERROR(S2+AH2+AK2),"",S2+AH2+AK2)</f>
        <v>1.77</v>
      </c>
      <c r="AM2" s="30">
        <v>0.01</v>
      </c>
      <c r="AN2" s="29">
        <f t="shared" ref="AN2" si="0">IF(ISERROR(BE2*AM2),"",BE2*AM2)</f>
        <v>0.01</v>
      </c>
      <c r="AO2" s="30">
        <v>0</v>
      </c>
      <c r="AP2" s="29">
        <f>IF(ISERROR(BE2*AO2),"",BE2*AO2)</f>
        <v>0</v>
      </c>
      <c r="AQ2" s="30">
        <v>0</v>
      </c>
      <c r="AR2" s="29">
        <f>IF(ISERROR(BE2*AQ2),"",BE2*AQ2)</f>
        <v>0</v>
      </c>
      <c r="AS2" s="38"/>
      <c r="AT2" s="30">
        <v>0</v>
      </c>
      <c r="AU2" s="29">
        <f>IF(ISERROR(BE2*AT2),"",BE2*AT2)</f>
        <v>0</v>
      </c>
      <c r="AV2" s="38"/>
      <c r="AW2" s="30">
        <v>0</v>
      </c>
      <c r="AX2" s="29">
        <f>IF(ISERROR(BE2*AW2),"",BE2*AW2)</f>
        <v>0</v>
      </c>
      <c r="AY2" s="38"/>
      <c r="AZ2" s="30">
        <v>0</v>
      </c>
      <c r="BA2" s="29">
        <f>IF(ISERROR(BE2*AZ2),"",BE2*AZ2)</f>
        <v>0</v>
      </c>
      <c r="BB2" s="29">
        <f>IF(ISERROR(AN2++AP2+AR2+AU2+AX2+BA2),"",AN2++AP2+AR2+AU2+AX2+BA2)</f>
        <v>0.01</v>
      </c>
      <c r="BC2" s="29">
        <f>IF(ISERROR(S2+BB2),"",S2+BB2)</f>
        <v>1.1499999999999999</v>
      </c>
      <c r="BD2" s="31">
        <f t="shared" ref="BD2" si="1">IF(ISERROR((BE2-BC2)/BE2),"",(BE2-BC2)/BE2)</f>
        <v>0.1154</v>
      </c>
      <c r="BE2" s="57">
        <v>1.3</v>
      </c>
      <c r="BF2" s="29">
        <f>IF(ISERROR(AH2+AK2+BE2),"",AH2+AK2+BE2)</f>
        <v>1.93</v>
      </c>
      <c r="BG2" s="38">
        <v>4.99</v>
      </c>
      <c r="BH2" s="31">
        <f>IF(ISERROR((BG2-BE2)/BG2),"",(BG2-BE2)/BG2)</f>
        <v>0.73950000000000005</v>
      </c>
      <c r="BI2" s="31">
        <f>IF(ISERROR((BG2-BF2)/BG2),"",(BG2-BF2)/BG2)</f>
        <v>0.61319999999999997</v>
      </c>
      <c r="BJ2" s="33">
        <v>28671</v>
      </c>
      <c r="BK2" s="32">
        <v>1</v>
      </c>
      <c r="BL2" s="43">
        <f>IF(ISERROR(BJ2*BK2),"",BJ2*BK2)</f>
        <v>28671</v>
      </c>
      <c r="BM2" s="29">
        <f>IF(ISERROR(BC2*BL2),"",BC2*BL2)</f>
        <v>32971.65</v>
      </c>
      <c r="BN2" s="29">
        <f>IF(ISERROR(BE2*BL2),"",BE2*BL2)</f>
        <v>37272.300000000003</v>
      </c>
      <c r="BO2" s="1"/>
      <c r="BP2" t="s">
        <v>8</v>
      </c>
      <c r="BQ2" t="s">
        <v>3</v>
      </c>
      <c r="BR2" t="s">
        <v>6</v>
      </c>
      <c r="BS2" s="64" t="s">
        <v>97</v>
      </c>
    </row>
    <row r="3" spans="1:73" customFormat="1" ht="71.099999999999994" customHeight="1" x14ac:dyDescent="0.25">
      <c r="A3" s="27">
        <v>2</v>
      </c>
      <c r="B3" s="1"/>
      <c r="C3" s="1"/>
      <c r="D3" s="1" t="s">
        <v>5</v>
      </c>
      <c r="E3" s="1"/>
      <c r="F3" s="1" t="s">
        <v>7</v>
      </c>
      <c r="G3" s="40"/>
      <c r="H3" s="54" t="s">
        <v>84</v>
      </c>
      <c r="I3" s="58" t="s">
        <v>81</v>
      </c>
      <c r="J3" s="55" t="s">
        <v>77</v>
      </c>
      <c r="K3" s="53" t="s">
        <v>82</v>
      </c>
      <c r="L3" s="1" t="s">
        <v>78</v>
      </c>
      <c r="M3" s="40" t="s">
        <v>85</v>
      </c>
      <c r="N3" s="1">
        <v>702137</v>
      </c>
      <c r="O3" s="1" t="s">
        <v>90</v>
      </c>
      <c r="P3" s="41"/>
      <c r="Q3" s="40" t="s">
        <v>9</v>
      </c>
      <c r="R3" s="42"/>
      <c r="S3" s="62">
        <v>1.1399999999999999</v>
      </c>
      <c r="T3" s="1" t="s">
        <v>4</v>
      </c>
      <c r="U3" s="56" t="s">
        <v>79</v>
      </c>
      <c r="V3" s="47">
        <v>46</v>
      </c>
      <c r="W3" s="47">
        <v>33.020000000000003</v>
      </c>
      <c r="X3" s="47">
        <v>33.020000000000003</v>
      </c>
      <c r="Y3" s="47">
        <v>45.72</v>
      </c>
      <c r="Z3" s="47">
        <v>33.020000000000003</v>
      </c>
      <c r="AA3" s="47">
        <v>33.020000000000003</v>
      </c>
      <c r="AB3" s="32">
        <v>2</v>
      </c>
      <c r="AC3" s="45">
        <v>24</v>
      </c>
      <c r="AD3" s="50">
        <f>IF(Y3="","",Y3*Z3*AA3/1000000)</f>
        <v>0.05</v>
      </c>
      <c r="AE3" s="32">
        <v>63</v>
      </c>
      <c r="AF3" s="28">
        <f>IF(AC3="","",AE3/AD3*AC3)</f>
        <v>30240</v>
      </c>
      <c r="AG3" s="34">
        <v>3300</v>
      </c>
      <c r="AH3" s="29">
        <f>IF(ISERROR(AG3/AF3),"",AG3/AF3)</f>
        <v>0.11</v>
      </c>
      <c r="AI3" s="1" t="s">
        <v>80</v>
      </c>
      <c r="AJ3" s="35">
        <f>9.9%+30%</f>
        <v>0.39900000000000002</v>
      </c>
      <c r="AK3" s="29">
        <f>IF(ISERROR(BE3*AJ3),"",BE3*AJ3)</f>
        <v>0.52</v>
      </c>
      <c r="AL3" s="29">
        <f>IF(ISERROR(S3+AH3+AK3),"",S3+AH3+AK3)</f>
        <v>1.77</v>
      </c>
      <c r="AM3" s="30">
        <v>0.01</v>
      </c>
      <c r="AN3" s="29">
        <f t="shared" ref="AN3" si="2">IF(ISERROR(BE3*AM3),"",BE3*AM3)</f>
        <v>0.01</v>
      </c>
      <c r="AO3" s="30">
        <v>0</v>
      </c>
      <c r="AP3" s="29">
        <f>IF(ISERROR(BE3*AO3),"",BE3*AO3)</f>
        <v>0</v>
      </c>
      <c r="AQ3" s="30">
        <v>0</v>
      </c>
      <c r="AR3" s="29">
        <f>IF(ISERROR(BE3*AQ3),"",BE3*AQ3)</f>
        <v>0</v>
      </c>
      <c r="AS3" s="38"/>
      <c r="AT3" s="30">
        <v>0</v>
      </c>
      <c r="AU3" s="29">
        <f>IF(ISERROR(BE3*AT3),"",BE3*AT3)</f>
        <v>0</v>
      </c>
      <c r="AV3" s="38"/>
      <c r="AW3" s="30">
        <v>0</v>
      </c>
      <c r="AX3" s="29">
        <f>IF(ISERROR(BE3*AW3),"",BE3*AW3)</f>
        <v>0</v>
      </c>
      <c r="AY3" s="38"/>
      <c r="AZ3" s="30">
        <v>0</v>
      </c>
      <c r="BA3" s="29">
        <f>IF(ISERROR(BE3*AZ3),"",BE3*AZ3)</f>
        <v>0</v>
      </c>
      <c r="BB3" s="29">
        <f>IF(ISERROR(AN3++AP3+AR3+AU3+AX3+BA3),"",AN3++AP3+AR3+AU3+AX3+BA3)</f>
        <v>0.01</v>
      </c>
      <c r="BC3" s="29">
        <f>IF(ISERROR(S3+BB3),"",S3+BB3)</f>
        <v>1.1499999999999999</v>
      </c>
      <c r="BD3" s="31">
        <f t="shared" ref="BD3" si="3">IF(ISERROR((BE3-BC3)/BE3),"",(BE3-BC3)/BE3)</f>
        <v>0.1154</v>
      </c>
      <c r="BE3" s="57">
        <v>1.3</v>
      </c>
      <c r="BF3" s="29">
        <f>IF(ISERROR(AH3+AK3+BE3),"",AH3+AK3+BE3)</f>
        <v>1.93</v>
      </c>
      <c r="BG3" s="38">
        <v>4.99</v>
      </c>
      <c r="BH3" s="31">
        <f>IF(ISERROR((BG3-BE3)/BG3),"",(BG3-BE3)/BG3)</f>
        <v>0.73950000000000005</v>
      </c>
      <c r="BI3" s="31">
        <f>IF(ISERROR((BG3-BF3)/BG3),"",(BG3-BF3)/BG3)</f>
        <v>0.61319999999999997</v>
      </c>
      <c r="BJ3" s="33">
        <v>28671</v>
      </c>
      <c r="BK3" s="32">
        <v>1</v>
      </c>
      <c r="BL3" s="43">
        <f>IF(ISERROR(BJ3*BK3),"",BJ3*BK3)</f>
        <v>28671</v>
      </c>
      <c r="BM3" s="29">
        <f>IF(ISERROR(BC3*BL3),"",BC3*BL3)</f>
        <v>32971.65</v>
      </c>
      <c r="BN3" s="29">
        <f>IF(ISERROR(BE3*BL3),"",BE3*BL3)</f>
        <v>37272.300000000003</v>
      </c>
      <c r="BO3" s="1"/>
      <c r="BP3" t="s">
        <v>8</v>
      </c>
      <c r="BQ3" t="s">
        <v>3</v>
      </c>
      <c r="BR3" t="s">
        <v>6</v>
      </c>
      <c r="BS3" t="s">
        <v>89</v>
      </c>
    </row>
    <row r="4" spans="1:73" customFormat="1" ht="71.099999999999994" customHeight="1" x14ac:dyDescent="0.25">
      <c r="A4" s="27">
        <v>3</v>
      </c>
      <c r="B4" s="1"/>
      <c r="C4" s="1"/>
      <c r="D4" s="1" t="s">
        <v>5</v>
      </c>
      <c r="E4" s="1"/>
      <c r="F4" s="1" t="s">
        <v>7</v>
      </c>
      <c r="G4" s="40"/>
      <c r="H4" s="54" t="s">
        <v>84</v>
      </c>
      <c r="I4" s="58" t="s">
        <v>81</v>
      </c>
      <c r="J4" s="55" t="s">
        <v>77</v>
      </c>
      <c r="K4" s="53" t="s">
        <v>82</v>
      </c>
      <c r="L4" s="1" t="s">
        <v>78</v>
      </c>
      <c r="M4" s="40" t="s">
        <v>86</v>
      </c>
      <c r="N4" s="1">
        <v>702137</v>
      </c>
      <c r="O4" s="1" t="s">
        <v>91</v>
      </c>
      <c r="P4" s="41"/>
      <c r="Q4" s="40" t="s">
        <v>9</v>
      </c>
      <c r="R4" s="42"/>
      <c r="S4" s="62">
        <v>1.1399999999999999</v>
      </c>
      <c r="T4" s="1" t="s">
        <v>4</v>
      </c>
      <c r="U4" s="56" t="s">
        <v>79</v>
      </c>
      <c r="V4" s="47">
        <v>46</v>
      </c>
      <c r="W4" s="47">
        <v>33.020000000000003</v>
      </c>
      <c r="X4" s="47">
        <v>33.020000000000003</v>
      </c>
      <c r="Y4" s="47">
        <v>45.72</v>
      </c>
      <c r="Z4" s="47">
        <v>33.020000000000003</v>
      </c>
      <c r="AA4" s="47">
        <v>33.020000000000003</v>
      </c>
      <c r="AB4" s="32">
        <v>2</v>
      </c>
      <c r="AC4" s="45">
        <v>24</v>
      </c>
      <c r="AD4" s="50">
        <f>IF(Y4="","",Y4*Z4*AA4/1000000)</f>
        <v>0.05</v>
      </c>
      <c r="AE4" s="32">
        <v>63</v>
      </c>
      <c r="AF4" s="28">
        <f>IF(AC4="","",AE4/AD4*AC4)</f>
        <v>30240</v>
      </c>
      <c r="AG4" s="34">
        <v>3300</v>
      </c>
      <c r="AH4" s="29">
        <f>IF(ISERROR(AG4/AF4),"",AG4/AF4)</f>
        <v>0.11</v>
      </c>
      <c r="AI4" s="1" t="s">
        <v>80</v>
      </c>
      <c r="AJ4" s="35">
        <f>9.9%+30%</f>
        <v>0.39900000000000002</v>
      </c>
      <c r="AK4" s="29">
        <f>IF(ISERROR(BE4*AJ4),"",BE4*AJ4)</f>
        <v>0.52</v>
      </c>
      <c r="AL4" s="29">
        <f>IF(ISERROR(S4+AH4+AK4),"",S4+AH4+AK4)</f>
        <v>1.77</v>
      </c>
      <c r="AM4" s="30">
        <v>0.01</v>
      </c>
      <c r="AN4" s="29">
        <f t="shared" ref="AN4:AN5" si="4">IF(ISERROR(BE4*AM4),"",BE4*AM4)</f>
        <v>0.01</v>
      </c>
      <c r="AO4" s="30">
        <v>0</v>
      </c>
      <c r="AP4" s="29">
        <f>IF(ISERROR(BE4*AO4),"",BE4*AO4)</f>
        <v>0</v>
      </c>
      <c r="AQ4" s="30">
        <v>0</v>
      </c>
      <c r="AR4" s="29">
        <f>IF(ISERROR(BE4*AQ4),"",BE4*AQ4)</f>
        <v>0</v>
      </c>
      <c r="AS4" s="38"/>
      <c r="AT4" s="30">
        <v>0</v>
      </c>
      <c r="AU4" s="29">
        <f>IF(ISERROR(BE4*AT4),"",BE4*AT4)</f>
        <v>0</v>
      </c>
      <c r="AV4" s="38"/>
      <c r="AW4" s="30">
        <v>0</v>
      </c>
      <c r="AX4" s="29">
        <f>IF(ISERROR(BE4*AW4),"",BE4*AW4)</f>
        <v>0</v>
      </c>
      <c r="AY4" s="38"/>
      <c r="AZ4" s="30">
        <v>0</v>
      </c>
      <c r="BA4" s="29">
        <f>IF(ISERROR(BE4*AZ4),"",BE4*AZ4)</f>
        <v>0</v>
      </c>
      <c r="BB4" s="29">
        <f>IF(ISERROR(AN4++AP4+AR4+AU4+AX4+BA4),"",AN4++AP4+AR4+AU4+AX4+BA4)</f>
        <v>0.01</v>
      </c>
      <c r="BC4" s="29">
        <f>IF(ISERROR(S4+BB4),"",S4+BB4)</f>
        <v>1.1499999999999999</v>
      </c>
      <c r="BD4" s="31">
        <f t="shared" ref="BD4:BD5" si="5">IF(ISERROR((BE4-BC4)/BE4),"",(BE4-BC4)/BE4)</f>
        <v>0.1154</v>
      </c>
      <c r="BE4" s="57">
        <v>1.3</v>
      </c>
      <c r="BF4" s="29">
        <f>IF(ISERROR(AH4+AK4+BE4),"",AH4+AK4+BE4)</f>
        <v>1.93</v>
      </c>
      <c r="BG4" s="38">
        <v>4.99</v>
      </c>
      <c r="BH4" s="31">
        <f>IF(ISERROR((BG4-BE4)/BG4),"",(BG4-BE4)/BG4)</f>
        <v>0.73950000000000005</v>
      </c>
      <c r="BI4" s="31">
        <f>IF(ISERROR((BG4-BF4)/BG4),"",(BG4-BF4)/BG4)</f>
        <v>0.61319999999999997</v>
      </c>
      <c r="BJ4" s="33">
        <v>28671</v>
      </c>
      <c r="BK4" s="32">
        <v>1</v>
      </c>
      <c r="BL4" s="43">
        <f>IF(ISERROR(BJ4*BK4),"",BJ4*BK4)</f>
        <v>28671</v>
      </c>
      <c r="BM4" s="29">
        <f>IF(ISERROR(BC4*BL4),"",BC4*BL4)</f>
        <v>32971.65</v>
      </c>
      <c r="BN4" s="29">
        <f>IF(ISERROR(BE4*BL4),"",BE4*BL4)</f>
        <v>37272.300000000003</v>
      </c>
      <c r="BO4" s="1"/>
      <c r="BP4" t="s">
        <v>8</v>
      </c>
      <c r="BQ4" t="s">
        <v>3</v>
      </c>
      <c r="BR4" t="s">
        <v>6</v>
      </c>
      <c r="BS4" t="s">
        <v>89</v>
      </c>
    </row>
    <row r="5" spans="1:73" customFormat="1" ht="71.099999999999994" customHeight="1" x14ac:dyDescent="0.25">
      <c r="A5" s="27">
        <v>4</v>
      </c>
      <c r="B5" s="1"/>
      <c r="C5" s="1"/>
      <c r="D5" s="1" t="s">
        <v>5</v>
      </c>
      <c r="E5" s="1"/>
      <c r="F5" s="1" t="s">
        <v>7</v>
      </c>
      <c r="G5" s="40"/>
      <c r="H5" s="54" t="s">
        <v>84</v>
      </c>
      <c r="I5" s="58" t="s">
        <v>81</v>
      </c>
      <c r="J5" s="55" t="s">
        <v>77</v>
      </c>
      <c r="K5" s="53" t="s">
        <v>82</v>
      </c>
      <c r="L5" s="1" t="s">
        <v>78</v>
      </c>
      <c r="M5" s="40" t="s">
        <v>87</v>
      </c>
      <c r="N5" s="1">
        <v>702137</v>
      </c>
      <c r="O5" s="1" t="s">
        <v>92</v>
      </c>
      <c r="P5" s="41"/>
      <c r="Q5" s="40" t="s">
        <v>9</v>
      </c>
      <c r="R5" s="42"/>
      <c r="S5" s="62">
        <v>1.1399999999999999</v>
      </c>
      <c r="T5" s="1" t="s">
        <v>4</v>
      </c>
      <c r="U5" s="56" t="s">
        <v>79</v>
      </c>
      <c r="V5" s="47">
        <v>46</v>
      </c>
      <c r="W5" s="47">
        <v>33.020000000000003</v>
      </c>
      <c r="X5" s="47">
        <v>33.020000000000003</v>
      </c>
      <c r="Y5" s="47">
        <v>45.72</v>
      </c>
      <c r="Z5" s="47">
        <v>33.020000000000003</v>
      </c>
      <c r="AA5" s="47">
        <v>33.020000000000003</v>
      </c>
      <c r="AB5" s="32">
        <v>2</v>
      </c>
      <c r="AC5" s="45">
        <v>24</v>
      </c>
      <c r="AD5" s="50">
        <f>IF(Y5="","",Y5*Z5*AA5/1000000)</f>
        <v>0.05</v>
      </c>
      <c r="AE5" s="32">
        <v>63</v>
      </c>
      <c r="AF5" s="28">
        <f>IF(AC5="","",AE5/AD5*AC5)</f>
        <v>30240</v>
      </c>
      <c r="AG5" s="34">
        <v>3300</v>
      </c>
      <c r="AH5" s="29">
        <f>IF(ISERROR(AG5/AF5),"",AG5/AF5)</f>
        <v>0.11</v>
      </c>
      <c r="AI5" s="1" t="s">
        <v>80</v>
      </c>
      <c r="AJ5" s="35">
        <f>9.9%+30%</f>
        <v>0.39900000000000002</v>
      </c>
      <c r="AK5" s="29">
        <f>IF(ISERROR(BE5*AJ5),"",BE5*AJ5)</f>
        <v>0.52</v>
      </c>
      <c r="AL5" s="29">
        <f>IF(ISERROR(S5+AH5+AK5),"",S5+AH5+AK5)</f>
        <v>1.77</v>
      </c>
      <c r="AM5" s="30">
        <v>0.01</v>
      </c>
      <c r="AN5" s="29">
        <f t="shared" si="4"/>
        <v>0.01</v>
      </c>
      <c r="AO5" s="30">
        <v>0</v>
      </c>
      <c r="AP5" s="29">
        <f>IF(ISERROR(BE5*AO5),"",BE5*AO5)</f>
        <v>0</v>
      </c>
      <c r="AQ5" s="30">
        <v>0</v>
      </c>
      <c r="AR5" s="29">
        <f>IF(ISERROR(BE5*AQ5),"",BE5*AQ5)</f>
        <v>0</v>
      </c>
      <c r="AS5" s="38"/>
      <c r="AT5" s="30">
        <v>0</v>
      </c>
      <c r="AU5" s="29">
        <f>IF(ISERROR(BE5*AT5),"",BE5*AT5)</f>
        <v>0</v>
      </c>
      <c r="AV5" s="38"/>
      <c r="AW5" s="30">
        <v>0</v>
      </c>
      <c r="AX5" s="29">
        <f>IF(ISERROR(BE5*AW5),"",BE5*AW5)</f>
        <v>0</v>
      </c>
      <c r="AY5" s="38"/>
      <c r="AZ5" s="30">
        <v>0</v>
      </c>
      <c r="BA5" s="29">
        <f>IF(ISERROR(BE5*AZ5),"",BE5*AZ5)</f>
        <v>0</v>
      </c>
      <c r="BB5" s="29">
        <f>IF(ISERROR(AN5++AP5+AR5+AU5+AX5+BA5),"",AN5++AP5+AR5+AU5+AX5+BA5)</f>
        <v>0.01</v>
      </c>
      <c r="BC5" s="29">
        <f>IF(ISERROR(S5+BB5),"",S5+BB5)</f>
        <v>1.1499999999999999</v>
      </c>
      <c r="BD5" s="31">
        <f t="shared" si="5"/>
        <v>0.1154</v>
      </c>
      <c r="BE5" s="57">
        <v>1.3</v>
      </c>
      <c r="BF5" s="29">
        <f>IF(ISERROR(AH5+AK5+BE5),"",AH5+AK5+BE5)</f>
        <v>1.93</v>
      </c>
      <c r="BG5" s="38">
        <v>4.99</v>
      </c>
      <c r="BH5" s="31">
        <f>IF(ISERROR((BG5-BE5)/BG5),"",(BG5-BE5)/BG5)</f>
        <v>0.73950000000000005</v>
      </c>
      <c r="BI5" s="31">
        <f>IF(ISERROR((BG5-BF5)/BG5),"",(BG5-BF5)/BG5)</f>
        <v>0.61319999999999997</v>
      </c>
      <c r="BJ5" s="33">
        <v>28671</v>
      </c>
      <c r="BK5" s="32">
        <v>1</v>
      </c>
      <c r="BL5" s="43">
        <f>IF(ISERROR(BJ5*BK5),"",BJ5*BK5)</f>
        <v>28671</v>
      </c>
      <c r="BM5" s="29">
        <f>IF(ISERROR(BC5*BL5),"",BC5*BL5)</f>
        <v>32971.65</v>
      </c>
      <c r="BN5" s="29">
        <f>IF(ISERROR(BE5*BL5),"",BE5*BL5)</f>
        <v>37272.300000000003</v>
      </c>
      <c r="BO5" s="1"/>
      <c r="BP5" t="s">
        <v>8</v>
      </c>
      <c r="BQ5" t="s">
        <v>3</v>
      </c>
      <c r="BR5" t="s">
        <v>6</v>
      </c>
      <c r="BS5" t="s">
        <v>89</v>
      </c>
      <c r="BT5" s="59"/>
      <c r="BU5" s="59"/>
    </row>
    <row r="6" spans="1:73" customFormat="1" ht="71.25" x14ac:dyDescent="0.25">
      <c r="A6" s="27"/>
      <c r="B6" s="1"/>
      <c r="C6" s="1"/>
      <c r="D6" s="1" t="s">
        <v>5</v>
      </c>
      <c r="E6" s="1"/>
      <c r="F6" s="1" t="s">
        <v>7</v>
      </c>
      <c r="G6" s="40"/>
      <c r="H6" s="54" t="s">
        <v>84</v>
      </c>
      <c r="I6" s="58" t="s">
        <v>81</v>
      </c>
      <c r="J6" s="55" t="s">
        <v>77</v>
      </c>
      <c r="K6" s="53" t="s">
        <v>82</v>
      </c>
      <c r="L6" s="1" t="s">
        <v>78</v>
      </c>
      <c r="M6" s="63" t="s">
        <v>94</v>
      </c>
      <c r="N6" s="1">
        <v>702137</v>
      </c>
      <c r="O6" s="1" t="s">
        <v>93</v>
      </c>
      <c r="P6" s="41"/>
      <c r="Q6" s="40" t="s">
        <v>95</v>
      </c>
      <c r="R6" s="42"/>
      <c r="S6" s="62">
        <v>27.36</v>
      </c>
      <c r="T6" s="1" t="s">
        <v>4</v>
      </c>
      <c r="U6" s="56" t="s">
        <v>79</v>
      </c>
      <c r="V6" s="47">
        <v>46</v>
      </c>
      <c r="W6" s="47">
        <v>33.020000000000003</v>
      </c>
      <c r="X6" s="47">
        <v>33.020000000000003</v>
      </c>
      <c r="Y6" s="47">
        <v>45.72</v>
      </c>
      <c r="Z6" s="47">
        <v>33.020000000000003</v>
      </c>
      <c r="AA6" s="47">
        <v>33.020000000000003</v>
      </c>
      <c r="AB6" s="32">
        <v>2</v>
      </c>
      <c r="AC6" s="1">
        <v>1</v>
      </c>
      <c r="AD6" s="50">
        <f>IF(Y6="","",Y6*Z6*AA6/1000000)</f>
        <v>0.05</v>
      </c>
      <c r="AE6" s="32">
        <v>63</v>
      </c>
      <c r="AF6" s="28">
        <f>IF(AC6="","",AE6/AD6*AC6)</f>
        <v>1260</v>
      </c>
      <c r="AG6" s="34">
        <v>3300</v>
      </c>
      <c r="AH6" s="29">
        <f>IF(ISERROR(AG6/AF6),"",AG6/AF6)</f>
        <v>2.62</v>
      </c>
      <c r="AI6" s="1" t="s">
        <v>80</v>
      </c>
      <c r="AJ6" s="35">
        <f>9.9%+30%</f>
        <v>0.39900000000000002</v>
      </c>
      <c r="AK6" s="29">
        <v>0.52</v>
      </c>
      <c r="AL6" s="29">
        <v>1.77</v>
      </c>
      <c r="AM6" s="30">
        <v>0.01</v>
      </c>
      <c r="AN6" s="29">
        <v>0.01</v>
      </c>
      <c r="AO6" s="30">
        <v>0</v>
      </c>
      <c r="AP6" s="29">
        <v>0</v>
      </c>
      <c r="AQ6" s="30">
        <v>0</v>
      </c>
      <c r="AR6" s="29">
        <v>0</v>
      </c>
      <c r="AS6" s="38"/>
      <c r="AT6" s="30">
        <v>0</v>
      </c>
      <c r="AU6" s="29">
        <v>0</v>
      </c>
      <c r="AV6" s="38"/>
      <c r="AW6" s="30">
        <v>0</v>
      </c>
      <c r="AX6" s="29">
        <v>0</v>
      </c>
      <c r="AY6" s="38"/>
      <c r="AZ6" s="30">
        <v>0</v>
      </c>
      <c r="BA6" s="29">
        <v>0</v>
      </c>
      <c r="BB6" s="29">
        <v>0.01</v>
      </c>
      <c r="BC6" s="29">
        <v>1.1499999999999999</v>
      </c>
      <c r="BD6" s="31">
        <v>0.1154</v>
      </c>
      <c r="BE6" s="38">
        <v>31.2</v>
      </c>
      <c r="BF6" s="29">
        <v>1.93</v>
      </c>
      <c r="BG6" s="38">
        <v>4.99</v>
      </c>
      <c r="BH6" s="31">
        <v>0.73950000000000005</v>
      </c>
      <c r="BI6" s="31">
        <v>0.61319999999999997</v>
      </c>
      <c r="BJ6" s="33">
        <v>28671</v>
      </c>
      <c r="BK6" s="32">
        <v>1</v>
      </c>
      <c r="BL6" s="61">
        <v>28671</v>
      </c>
      <c r="BM6" s="60">
        <v>32972</v>
      </c>
      <c r="BN6" s="60">
        <v>37272</v>
      </c>
      <c r="BO6" s="1"/>
    </row>
  </sheetData>
  <sheetProtection insertRows="0" deleteRows="0" sort="0"/>
  <protectedRanges>
    <protectedRange sqref="BF2:BF6 BH2:BI6 A2:J210 BG6 AH2:AH6 AK2:BD6 AD2:AF6 L7:BF210 L2:U6" name="Range1"/>
    <protectedRange sqref="V2:AB6" name="Range1_2"/>
    <protectedRange sqref="AG2:AG6" name="Range1_3"/>
    <protectedRange sqref="AI2:AJ6" name="Range1_4"/>
    <protectedRange sqref="BG2:BG5" name="Range1_5"/>
    <protectedRange sqref="BJ2:BK6" name="Range1_6"/>
    <protectedRange sqref="K2:K251" name="Range1_1"/>
  </protectedRanges>
  <phoneticPr fontId="15" type="noConversion"/>
  <dataValidations count="1">
    <dataValidation type="list" allowBlank="1" showInputMessage="1" showErrorMessage="1" sqref="D2:F6 BP2:BR6 T2:T6" xr:uid="{B12BB014-14AC-453B-AA44-2CADCBEE0D59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2025-08-19T01:24:44Z</dcterms:modified>
</cp:coreProperties>
</file>