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C3D67D4-850A-483C-A7DC-7B8ACD09C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5" l="1"/>
  <c r="AN3" i="5"/>
  <c r="AN4" i="5"/>
  <c r="AN5" i="5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AA4" i="5" s="1"/>
  <c r="AC4" i="5" s="1"/>
  <c r="AG4" i="5" s="1"/>
  <c r="Z5" i="5"/>
  <c r="AA5" i="5" s="1"/>
  <c r="AC5" i="5" s="1"/>
  <c r="AG5" i="5" l="1"/>
  <c r="AG3" i="5"/>
  <c r="AG2" i="5"/>
  <c r="AQ4" i="5"/>
  <c r="AR4" i="5" s="1"/>
  <c r="AS4" i="5" s="1"/>
  <c r="AQ5" i="5"/>
  <c r="AR5" i="5" s="1"/>
  <c r="AS5" i="5" s="1"/>
  <c r="AQ3" i="5"/>
  <c r="AR3" i="5" s="1"/>
  <c r="AS3" i="5" s="1"/>
  <c r="AQ2" i="5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<sst xmlns="http://schemas.openxmlformats.org/spreadsheetml/2006/main" count="98" uniqueCount="65">
  <si>
    <t>Brand</t>
  </si>
  <si>
    <t>Package Type</t>
  </si>
  <si>
    <t>Licensor</t>
  </si>
  <si>
    <t>Normal</t>
  </si>
  <si>
    <t>Madison Park</t>
  </si>
  <si>
    <t>Opacity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</si>
  <si>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</si>
  <si>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</si>
  <si>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</si>
  <si>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</si>
  <si>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</si>
  <si>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</si>
  <si>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</si>
  <si>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</si>
  <si>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</si>
  <si>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</si>
  <si>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</si>
  <si>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</si>
  <si>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</si>
  <si>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</si>
  <si>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</si>
  <si>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</si>
  <si>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</si>
  <si>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</si>
  <si>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</si>
  <si>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</si>
  <si>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</si>
  <si>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</si>
  <si>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</si>
  <si>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</si>
  <si>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</si>
  <si>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</si>
  <si>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</si>
  <si>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</si>
  <si>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</si>
  <si>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</si>
  <si>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</si>
  <si>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</si>
  <si>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</si>
  <si>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</si>
  <si>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</si>
  <si>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</si>
  <si>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</si>
  <si>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</si>
  <si>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</si>
  <si>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</si>
  <si>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</si>
  <si>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</si>
  <si>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</si>
  <si>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</si>
  <si>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</si>
  <si>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</si>
  <si>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</si>
  <si>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Lumi cooling body pillow</t>
    <phoneticPr fontId="8" type="noConversion"/>
  </si>
  <si>
    <t>Lumi</t>
    <phoneticPr fontId="8" type="noConversion"/>
  </si>
  <si>
    <t>CUSHION/POUF</t>
    <phoneticPr fontId="8" type="noConversion"/>
  </si>
  <si>
    <t>20X54"</t>
    <phoneticPr fontId="8" type="noConversion"/>
  </si>
  <si>
    <t>White</t>
  </si>
  <si>
    <t>Neutral</t>
  </si>
  <si>
    <t>Blue</t>
    <phoneticPr fontId="8" type="noConversion"/>
  </si>
  <si>
    <t>Light grey</t>
    <phoneticPr fontId="8" type="noConversion"/>
  </si>
  <si>
    <t>9404 90 2090</t>
  </si>
  <si>
    <t>88%Nylon,12%Spandex 170gsm, and memory foam and microfiber blend filling(2.25kg)</t>
    <phoneticPr fontId="8" type="noConversion"/>
  </si>
  <si>
    <t xml:space="preserve">88%Nylon,12%Spandex </t>
    <phoneticPr fontId="8" type="noConversion"/>
  </si>
  <si>
    <t>9404 90 2090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</si>
</sst>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5"/>
  <sheetViews>
    <sheetView tabSelected="1" zoomScale="85" zoomScaleNormal="85" workbookViewId="0">
      <selection activeCell="F12" sqref="F12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22.42578125" style="1" customWidth="1"/>
    <col min="9" max="9" width="20.140625" style="1" customWidth="1"/>
    <col min="10" max="10" width="75.5703125" style="1" customWidth="1"/>
    <col min="11" max="11" width="23.4257812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6.85546875" style="1" customWidth="1"/>
    <col min="16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5</v>
      </c>
      <c r="B2" s="27"/>
      <c r="C2" s="27"/>
      <c r="D2" s="27" t="s">
        <v>4</v>
      </c>
      <c r="E2" s="27"/>
      <c r="F2" s="44" t="s">
        <v>55</v>
      </c>
      <c r="G2" s="44" t="s">
        <v>54</v>
      </c>
      <c r="H2" s="44" t="s">
        <v>53</v>
      </c>
      <c r="I2" s="44" t="s">
        <v>53</v>
      </c>
      <c r="J2" s="44" t="s">
        <v>62</v>
      </c>
      <c r="K2" s="44" t="s">
        <v>63</v>
      </c>
      <c r="L2" s="27" t="s">
        <v>6</v>
      </c>
      <c r="M2" s="44" t="s">
        <v>56</v>
      </c>
      <c r="N2" s="44" t="s">
        <v>57</v>
      </c>
      <c r="O2" s="27"/>
      <c r="P2" s="27"/>
      <c r="Q2" s="27"/>
      <c r="R2" s="28">
        <v>9</v>
      </c>
      <c r="S2" s="29">
        <v>9.76</v>
      </c>
      <c r="T2" s="27" t="s">
        <v>3</v>
      </c>
      <c r="U2" s="40">
        <v>47</v>
      </c>
      <c r="V2" s="40">
        <v>24.1</v>
      </c>
      <c r="W2" s="40">
        <v>36.799999999999997</v>
      </c>
      <c r="X2" s="30"/>
      <c r="Y2" s="31">
        <v>2</v>
      </c>
      <c r="Z2" s="45">
        <f t="shared" ref="Z2:Z5" si="0">IF(U2="","",U2*V2*W2/1000000)</f>
        <v>4.1682999999999998E-2</v>
      </c>
      <c r="AA2" s="32">
        <f t="shared" ref="AA2:AA5" si="1">IF(Y2="","",67/Z2*Y2)</f>
        <v>3215</v>
      </c>
      <c r="AB2" s="27">
        <v>3000</v>
      </c>
      <c r="AC2" s="33">
        <f t="shared" ref="AC2:AC5" si="2">IF(ISERROR(AB2/AA2),"",AB2/AA2)</f>
        <v>0.93</v>
      </c>
      <c r="AD2" s="44" t="s">
        <v>64</v>
      </c>
      <c r="AE2" s="34">
        <v>0.26</v>
      </c>
      <c r="AF2" s="33">
        <f t="shared" ref="AF2:AF5" si="3">IF(ISERROR(S2*AE2),"",S2*AE2)</f>
        <v>2.54</v>
      </c>
      <c r="AG2" s="33">
        <f t="shared" ref="AG2:AG5" si="4">IF(ISERROR(S2+AC2+AF2),"",S2+AC2+AF2)</f>
        <v>13.23</v>
      </c>
      <c r="AH2" s="34">
        <v>0.1</v>
      </c>
      <c r="AI2" s="33">
        <f t="shared" ref="AI2:AI5" si="5">IF(ISERROR(AT2*AH2),"",AT2*AH2)</f>
        <v>2.5</v>
      </c>
      <c r="AJ2" s="34">
        <v>0.1</v>
      </c>
      <c r="AK2" s="33">
        <f t="shared" ref="AK2:AK5" si="6">IF(ISERROR(AT2*AJ2),"",AT2*AJ2)</f>
        <v>2.5</v>
      </c>
      <c r="AL2" s="34">
        <v>0.1</v>
      </c>
      <c r="AM2" s="33">
        <f t="shared" ref="AM2:AM5" si="7">IF(ISERROR(AT2*AL2),"",AT2*AL2)</f>
        <v>2.5</v>
      </c>
      <c r="AN2" s="33">
        <f t="shared" ref="AN2:AN5" si="8">IF((AU2-AT2)&lt;1.5,1.5-(AU2-AT2),0)</f>
        <v>0.25</v>
      </c>
      <c r="AO2" s="34">
        <v>8.43E-2</v>
      </c>
      <c r="AP2" s="33">
        <f t="shared" ref="AP2:AP5" si="9">IF(ISERROR(AT2*AO2),"",AT2*AO2)</f>
        <v>2.11</v>
      </c>
      <c r="AQ2" s="33">
        <f t="shared" ref="AQ2:AQ5" si="10">IF(ISERROR(AI2+AK2+AM2+AN2+AP2),"",AI2+AK2+AM2+AN2+AP2)</f>
        <v>9.86</v>
      </c>
      <c r="AR2" s="33">
        <f t="shared" ref="AR2:AR5" si="11">IF(ISERROR(AG2+AQ2),"",AG2+AQ2)</f>
        <v>23.09</v>
      </c>
      <c r="AS2" s="35">
        <f t="shared" ref="AS2:AS5" si="12">IF(ISERROR((AT2-AR2)/AT2),"",(AT2-AR2)/AT2)</f>
        <v>7.6399999999999996E-2</v>
      </c>
      <c r="AT2" s="36">
        <v>25</v>
      </c>
      <c r="AU2" s="33">
        <v>26.25</v>
      </c>
      <c r="AV2" s="36">
        <v>49.99</v>
      </c>
      <c r="AW2" s="35">
        <f t="shared" ref="AW2:AW5" si="13">IF(ISERROR((AV2-AU2)/AV2),"",(AV2-AU2)/AV2)</f>
        <v>0.47489999999999999</v>
      </c>
      <c r="AX2" s="37"/>
    </row>
    <row r="3" spans="1:50" ht="14.45" customHeight="1" x14ac:dyDescent="0.25">
      <c r="A3" s="26">
        <v>6</v>
      </c>
      <c r="B3" s="27"/>
      <c r="C3" s="27"/>
      <c r="D3" s="27" t="s">
        <v>4</v>
      </c>
      <c r="E3" s="27"/>
      <c r="F3" s="44" t="s">
        <v>55</v>
      </c>
      <c r="G3" s="44" t="s">
        <v>54</v>
      </c>
      <c r="H3" s="44" t="s">
        <v>53</v>
      </c>
      <c r="I3" s="44" t="s">
        <v>53</v>
      </c>
      <c r="J3" s="44" t="s">
        <v>62</v>
      </c>
      <c r="K3" s="44" t="s">
        <v>63</v>
      </c>
      <c r="L3" s="27" t="s">
        <v>6</v>
      </c>
      <c r="M3" s="44" t="s">
        <v>56</v>
      </c>
      <c r="N3" s="44" t="s">
        <v>58</v>
      </c>
      <c r="O3" s="27"/>
      <c r="P3" s="27"/>
      <c r="Q3" s="27"/>
      <c r="R3" s="28">
        <v>9</v>
      </c>
      <c r="S3" s="29">
        <v>9.76</v>
      </c>
      <c r="T3" s="27" t="s">
        <v>3</v>
      </c>
      <c r="U3" s="40">
        <v>47</v>
      </c>
      <c r="V3" s="40">
        <v>24.1</v>
      </c>
      <c r="W3" s="40">
        <v>36.799999999999997</v>
      </c>
      <c r="X3" s="30"/>
      <c r="Y3" s="31">
        <v>2</v>
      </c>
      <c r="Z3" s="45">
        <f t="shared" si="0"/>
        <v>4.1682999999999998E-2</v>
      </c>
      <c r="AA3" s="32">
        <f t="shared" si="1"/>
        <v>3215</v>
      </c>
      <c r="AB3" s="27">
        <v>3000</v>
      </c>
      <c r="AC3" s="33">
        <f t="shared" si="2"/>
        <v>0.93</v>
      </c>
      <c r="AD3" s="27" t="s">
        <v>61</v>
      </c>
      <c r="AE3" s="34">
        <v>0.26</v>
      </c>
      <c r="AF3" s="33">
        <f t="shared" si="3"/>
        <v>2.54</v>
      </c>
      <c r="AG3" s="33">
        <f t="shared" si="4"/>
        <v>13.23</v>
      </c>
      <c r="AH3" s="34">
        <v>0.1</v>
      </c>
      <c r="AI3" s="33">
        <f t="shared" si="5"/>
        <v>2.5</v>
      </c>
      <c r="AJ3" s="34">
        <v>0.1</v>
      </c>
      <c r="AK3" s="33">
        <f t="shared" si="6"/>
        <v>2.5</v>
      </c>
      <c r="AL3" s="34">
        <v>0.1</v>
      </c>
      <c r="AM3" s="33">
        <f t="shared" si="7"/>
        <v>2.5</v>
      </c>
      <c r="AN3" s="33">
        <f t="shared" si="8"/>
        <v>0.25</v>
      </c>
      <c r="AO3" s="34">
        <v>8.43E-2</v>
      </c>
      <c r="AP3" s="33">
        <f t="shared" si="9"/>
        <v>2.11</v>
      </c>
      <c r="AQ3" s="33">
        <f t="shared" si="10"/>
        <v>9.86</v>
      </c>
      <c r="AR3" s="33">
        <f t="shared" si="11"/>
        <v>23.09</v>
      </c>
      <c r="AS3" s="35">
        <f t="shared" si="12"/>
        <v>7.6399999999999996E-2</v>
      </c>
      <c r="AT3" s="36">
        <v>25</v>
      </c>
      <c r="AU3" s="33">
        <v>26.25</v>
      </c>
      <c r="AV3" s="36">
        <v>49.99</v>
      </c>
      <c r="AW3" s="35">
        <f t="shared" si="13"/>
        <v>0.47489999999999999</v>
      </c>
      <c r="AX3" s="37"/>
    </row>
    <row r="4" spans="1:50" ht="14.45" customHeight="1" x14ac:dyDescent="0.25">
      <c r="A4" s="26">
        <v>7</v>
      </c>
      <c r="B4" s="27"/>
      <c r="C4" s="27"/>
      <c r="D4" s="27" t="s">
        <v>4</v>
      </c>
      <c r="E4" s="27"/>
      <c r="F4" s="44" t="s">
        <v>55</v>
      </c>
      <c r="G4" s="44" t="s">
        <v>54</v>
      </c>
      <c r="H4" s="44" t="s">
        <v>53</v>
      </c>
      <c r="I4" s="44" t="s">
        <v>53</v>
      </c>
      <c r="J4" s="44" t="s">
        <v>62</v>
      </c>
      <c r="K4" s="44" t="s">
        <v>63</v>
      </c>
      <c r="L4" s="27" t="s">
        <v>6</v>
      </c>
      <c r="M4" s="44" t="s">
        <v>56</v>
      </c>
      <c r="N4" s="44" t="s">
        <v>59</v>
      </c>
      <c r="O4" s="27"/>
      <c r="P4" s="27"/>
      <c r="Q4" s="27"/>
      <c r="R4" s="28">
        <v>9</v>
      </c>
      <c r="S4" s="29">
        <v>9.76</v>
      </c>
      <c r="T4" s="27" t="s">
        <v>3</v>
      </c>
      <c r="U4" s="40">
        <v>47</v>
      </c>
      <c r="V4" s="40">
        <v>24.1</v>
      </c>
      <c r="W4" s="40">
        <v>36.799999999999997</v>
      </c>
      <c r="X4" s="30"/>
      <c r="Y4" s="31">
        <v>2</v>
      </c>
      <c r="Z4" s="45">
        <f t="shared" si="0"/>
        <v>4.1682999999999998E-2</v>
      </c>
      <c r="AA4" s="32">
        <f t="shared" si="1"/>
        <v>3215</v>
      </c>
      <c r="AB4" s="27">
        <v>3000</v>
      </c>
      <c r="AC4" s="33">
        <f t="shared" si="2"/>
        <v>0.93</v>
      </c>
      <c r="AD4" s="27" t="s">
        <v>61</v>
      </c>
      <c r="AE4" s="34">
        <v>0.26</v>
      </c>
      <c r="AF4" s="33">
        <f t="shared" si="3"/>
        <v>2.54</v>
      </c>
      <c r="AG4" s="33">
        <f t="shared" si="4"/>
        <v>13.23</v>
      </c>
      <c r="AH4" s="34">
        <v>0.1</v>
      </c>
      <c r="AI4" s="33">
        <f t="shared" si="5"/>
        <v>2.5</v>
      </c>
      <c r="AJ4" s="34">
        <v>0.1</v>
      </c>
      <c r="AK4" s="33">
        <f t="shared" si="6"/>
        <v>2.5</v>
      </c>
      <c r="AL4" s="34">
        <v>0.1</v>
      </c>
      <c r="AM4" s="33">
        <f t="shared" si="7"/>
        <v>2.5</v>
      </c>
      <c r="AN4" s="33">
        <f t="shared" si="8"/>
        <v>0.25</v>
      </c>
      <c r="AO4" s="34">
        <v>8.43E-2</v>
      </c>
      <c r="AP4" s="33">
        <f t="shared" si="9"/>
        <v>2.11</v>
      </c>
      <c r="AQ4" s="33">
        <f t="shared" si="10"/>
        <v>9.86</v>
      </c>
      <c r="AR4" s="33">
        <f t="shared" si="11"/>
        <v>23.09</v>
      </c>
      <c r="AS4" s="35">
        <f t="shared" si="12"/>
        <v>7.6399999999999996E-2</v>
      </c>
      <c r="AT4" s="36">
        <v>25</v>
      </c>
      <c r="AU4" s="33">
        <v>26.25</v>
      </c>
      <c r="AV4" s="36">
        <v>49.99</v>
      </c>
      <c r="AW4" s="35">
        <f t="shared" si="13"/>
        <v>0.47489999999999999</v>
      </c>
      <c r="AX4" s="37"/>
    </row>
    <row r="5" spans="1:50" ht="14.45" customHeight="1" x14ac:dyDescent="0.25">
      <c r="A5" s="26">
        <v>8</v>
      </c>
      <c r="B5" s="27"/>
      <c r="C5" s="27"/>
      <c r="D5" s="27" t="s">
        <v>4</v>
      </c>
      <c r="E5" s="27"/>
      <c r="F5" s="44" t="s">
        <v>55</v>
      </c>
      <c r="G5" s="44" t="s">
        <v>54</v>
      </c>
      <c r="H5" s="44" t="s">
        <v>53</v>
      </c>
      <c r="I5" s="44" t="s">
        <v>53</v>
      </c>
      <c r="J5" s="44" t="s">
        <v>62</v>
      </c>
      <c r="K5" s="44" t="s">
        <v>63</v>
      </c>
      <c r="L5" s="27" t="s">
        <v>6</v>
      </c>
      <c r="M5" s="44" t="s">
        <v>56</v>
      </c>
      <c r="N5" s="44" t="s">
        <v>60</v>
      </c>
      <c r="O5" s="27"/>
      <c r="P5" s="27"/>
      <c r="Q5" s="27"/>
      <c r="R5" s="28">
        <v>9</v>
      </c>
      <c r="S5" s="29">
        <v>9.76</v>
      </c>
      <c r="T5" s="27" t="s">
        <v>3</v>
      </c>
      <c r="U5" s="40">
        <v>47</v>
      </c>
      <c r="V5" s="40">
        <v>24.1</v>
      </c>
      <c r="W5" s="40">
        <v>36.799999999999997</v>
      </c>
      <c r="X5" s="30"/>
      <c r="Y5" s="31">
        <v>2</v>
      </c>
      <c r="Z5" s="45">
        <f t="shared" si="0"/>
        <v>4.1682999999999998E-2</v>
      </c>
      <c r="AA5" s="32">
        <f t="shared" si="1"/>
        <v>3215</v>
      </c>
      <c r="AB5" s="27">
        <v>3000</v>
      </c>
      <c r="AC5" s="33">
        <f t="shared" si="2"/>
        <v>0.93</v>
      </c>
      <c r="AD5" s="27" t="s">
        <v>61</v>
      </c>
      <c r="AE5" s="34">
        <v>0.26</v>
      </c>
      <c r="AF5" s="33">
        <f t="shared" si="3"/>
        <v>2.54</v>
      </c>
      <c r="AG5" s="33">
        <f t="shared" si="4"/>
        <v>13.23</v>
      </c>
      <c r="AH5" s="34">
        <v>0.1</v>
      </c>
      <c r="AI5" s="33">
        <f t="shared" si="5"/>
        <v>2.5</v>
      </c>
      <c r="AJ5" s="34">
        <v>0.1</v>
      </c>
      <c r="AK5" s="33">
        <f t="shared" si="6"/>
        <v>2.5</v>
      </c>
      <c r="AL5" s="34">
        <v>0.1</v>
      </c>
      <c r="AM5" s="33">
        <f t="shared" si="7"/>
        <v>2.5</v>
      </c>
      <c r="AN5" s="33">
        <f t="shared" si="8"/>
        <v>0.25</v>
      </c>
      <c r="AO5" s="34">
        <v>8.43E-2</v>
      </c>
      <c r="AP5" s="33">
        <f t="shared" si="9"/>
        <v>2.11</v>
      </c>
      <c r="AQ5" s="33">
        <f t="shared" si="10"/>
        <v>9.86</v>
      </c>
      <c r="AR5" s="33">
        <f t="shared" si="11"/>
        <v>23.09</v>
      </c>
      <c r="AS5" s="35">
        <f t="shared" si="12"/>
        <v>7.6399999999999996E-2</v>
      </c>
      <c r="AT5" s="36">
        <v>25</v>
      </c>
      <c r="AU5" s="33">
        <v>26.25</v>
      </c>
      <c r="AV5" s="36">
        <v>49.99</v>
      </c>
      <c r="AW5" s="35">
        <f t="shared" si="13"/>
        <v>0.47489999999999999</v>
      </c>
      <c r="AX5" s="37"/>
    </row>
  </sheetData>
  <sheetProtection insertRows="0" deleteRows="0" sort="0"/>
  <protectedRanges>
    <protectedRange sqref="AT1 AO1 A6:J224 A2:E5 G2:I5 L2:AX224" name="Range1"/>
    <protectedRange sqref="K6:K235" name="Range1_1"/>
    <protectedRange sqref="F2:F5" name="Range1_5"/>
    <protectedRange sqref="J2:K5" name="Range1_3"/>
  </protectedRanges>
  <phoneticPr fontId="8" type="noConversion"/>
  <dataValidations count="1">
    <dataValidation type="list" allowBlank="1" showInputMessage="1" showErrorMessage="1" sqref="D2:E5 T2:T5 L2:L5" xr:uid="{6282F771-F39E-462F-B199-73527ACC5556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2025-08-29T05:22:41Z</dcterms:modified>
</cp:coreProperties>
</file>