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675" windowHeight="1233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G3" i="1" l="1"/>
  <c r="BA3" i="1"/>
  <c r="AX3" i="1"/>
  <c r="AU3" i="1"/>
  <c r="AR3" i="1"/>
  <c r="AP3" i="1"/>
  <c r="AN3" i="1"/>
  <c r="AL3" i="1"/>
  <c r="BB3" i="1" s="1"/>
  <c r="AH3" i="1"/>
  <c r="AC3" i="1"/>
  <c r="AF3" i="1" s="1"/>
  <c r="R3" i="1"/>
  <c r="T3" i="1" s="1"/>
  <c r="U3" i="1" s="1"/>
  <c r="BG2" i="1"/>
  <c r="BA2" i="1"/>
  <c r="AX2" i="1"/>
  <c r="AU2" i="1"/>
  <c r="AR2" i="1"/>
  <c r="AP2" i="1"/>
  <c r="AN2" i="1"/>
  <c r="AL2" i="1"/>
  <c r="AH2" i="1"/>
  <c r="AC2" i="1"/>
  <c r="R2" i="1"/>
  <c r="T2" i="1" s="1"/>
  <c r="U2" i="1" s="1"/>
  <c r="BB2" i="1" l="1"/>
  <c r="AF2" i="1"/>
  <c r="BC3" i="1"/>
  <c r="AI3" i="1"/>
  <c r="AI2" i="1"/>
  <c r="BC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<sst xmlns="http://schemas.openxmlformats.org/spreadsheetml/2006/main" count="90" uniqueCount="77">
  <si>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</si>
  <si>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</si>
  <si>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</si>
  <si>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</si>
  <si>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</si>
  <si>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</si>
  <si>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</si>
  <si>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</si>
  <si>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</si>
  <si>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</si>
  <si>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</si>
  <si>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</si>
  <si>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</si>
  <si>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</si>
  <si>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</si>
  <si>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</si>
  <si>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</si>
  <si>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</si>
  <si>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</si>
  <si>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</si>
  <si>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</si>
  <si>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</si>
  <si>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</si>
  <si>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</si>
  <si>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</si>
  <si>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</si>
  <si>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</si>
  <si>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</si>
  <si>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</si>
  <si>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</si>
  <si>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</si>
  <si>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</si>
  <si>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</si>
  <si>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</si>
  <si>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</si>
  <si>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</si>
  <si>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</si>
  <si>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</si>
  <si>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</si>
  <si>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</si>
  <si>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</si>
  <si>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</si>
  <si>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</si>
  <si>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</si>
  <si>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Total Quantity</t>
  </si>
  <si>
    <t>Total Cost</t>
  </si>
  <si>
    <t>Total Sales</t>
  </si>
  <si>
    <t>Customer Item#</t>
  </si>
  <si>
    <t>China RMB Cost</t>
  </si>
  <si>
    <t>Exchange Rate</t>
  </si>
  <si>
    <t>FOB Cost $ (Formula)</t>
  </si>
  <si>
    <t>UCCPM Price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</si>
  <si>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</si>
  <si>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</si>
  <si>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</si>
  <si>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</si>
  <si>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</si>
  <si>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</si>
  <si>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</si>
  <si>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</si>
  <si>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JLA POE Price Quote (Value)</t>
  </si>
  <si>
    <t>Retail Markup %</t>
  </si>
  <si>
    <t>Serta</t>
  </si>
  <si>
    <t>Serta Sheep 5.5%</t>
  </si>
  <si>
    <t>MATT PAD/TOPPER</t>
  </si>
  <si>
    <t>Ultra Soft</t>
  </si>
  <si>
    <t>Sertarest Ultra Soft Mattress Pad -wicking - 6oz</t>
  </si>
  <si>
    <t>Serta Ultra Soft Mpad</t>
  </si>
  <si>
    <t>TOP: 85gsm microfiber wicking; Back: 25gsm non-woven; Bottom: 40gsm non-woven w/25gsm TPU waterproof laminated; 6oz/sqyd filling 6" wave quilted; Skirt: 70gsm 100% polyester knitted fabric 15" GTF 18"</t>
  </si>
  <si>
    <t>Top: 100% polyester woven; Bottom: 100% polyester non-woven; Fill: 100% polyester; Skirt: 100% polyester</t>
  </si>
  <si>
    <t>60x80+15”</t>
  </si>
  <si>
    <t>white</t>
  </si>
  <si>
    <t>9404.90.9622</t>
  </si>
  <si>
    <t>Royalty</t>
  </si>
  <si>
    <t>78x80+15"</t>
  </si>
  <si>
    <t>piece</t>
    <phoneticPr fontId="4" type="noConversion"/>
  </si>
  <si>
    <t>normal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</si>
</sst>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¥-478]#,##0.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80" fontId="2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176" fontId="3" fillId="4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3" borderId="1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/>
    <xf numFmtId="179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176" fontId="6" fillId="8" borderId="1" xfId="2" applyNumberFormat="1" applyFont="1" applyFill="1" applyBorder="1" applyAlignment="1">
      <alignment wrapText="1"/>
    </xf>
    <xf numFmtId="176" fontId="3" fillId="8" borderId="1" xfId="0" applyNumberFormat="1" applyFont="1" applyFill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0" fontId="3" fillId="6" borderId="0" xfId="0" applyFont="1" applyFill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6" fontId="0" fillId="7" borderId="1" xfId="6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6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49" fontId="7" fillId="9" borderId="1" xfId="0" applyNumberFormat="1" applyFont="1" applyFill="1" applyBorder="1"/>
  </cellXfs>
  <cellStyles count="7">
    <cellStyle name="Currency 2" xfId="6"/>
    <cellStyle name="Normal 2" xfId="1"/>
    <cellStyle name="Normal 2 18 2" xfId="2"/>
    <cellStyle name="Percent 2" xfId="5"/>
    <cellStyle name="Style 1 2 2" xfId="4"/>
    <cellStyle name="常规" xfId="0" builtinId="0"/>
    <cellStyle name="样式 1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rta%20Ultra%20Soft%20Mpad%20POE%20commit%208%201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8.12.2025"/>
      <sheetName val="ProTecht Chill Pad options"/>
      <sheetName val="ValueSelection"/>
      <sheetName val="Data"/>
    </sheetNames>
    <sheetDataSet>
      <sheetData sheetId="0"/>
      <sheetData sheetId="1"/>
      <sheetData sheetId="2">
        <row r="84">
          <cell r="D84">
            <v>53.3</v>
          </cell>
          <cell r="E84">
            <v>64.099999999999994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4"/>
  <sheetViews>
    <sheetView tabSelected="1" topLeftCell="AK1" workbookViewId="0">
      <selection activeCell="AM2" sqref="AM2:AM3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62" s="18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47</v>
      </c>
      <c r="O1" s="3" t="s">
        <v>0</v>
      </c>
      <c r="P1" s="3" t="s">
        <v>14</v>
      </c>
      <c r="Q1" s="7" t="s">
        <v>15</v>
      </c>
      <c r="R1" s="20" t="s">
        <v>48</v>
      </c>
      <c r="S1" s="21" t="s">
        <v>49</v>
      </c>
      <c r="T1" s="22" t="s">
        <v>50</v>
      </c>
      <c r="U1" s="8" t="s">
        <v>16</v>
      </c>
      <c r="V1" s="23" t="s">
        <v>51</v>
      </c>
      <c r="W1" s="9" t="s">
        <v>17</v>
      </c>
      <c r="X1" s="10" t="s">
        <v>18</v>
      </c>
      <c r="Y1" s="10" t="s">
        <v>19</v>
      </c>
      <c r="Z1" s="10" t="s">
        <v>20</v>
      </c>
      <c r="AA1" s="11" t="s">
        <v>21</v>
      </c>
      <c r="AB1" s="12" t="s">
        <v>22</v>
      </c>
      <c r="AC1" s="13" t="s">
        <v>23</v>
      </c>
      <c r="AD1" s="14" t="s">
        <v>24</v>
      </c>
      <c r="AE1" s="2" t="s">
        <v>25</v>
      </c>
      <c r="AF1" s="15" t="s">
        <v>26</v>
      </c>
      <c r="AG1" s="2" t="s">
        <v>27</v>
      </c>
      <c r="AH1" s="16" t="s">
        <v>28</v>
      </c>
      <c r="AI1" s="17" t="s">
        <v>29</v>
      </c>
      <c r="AJ1" s="15" t="s">
        <v>30</v>
      </c>
      <c r="AK1" s="16" t="s">
        <v>31</v>
      </c>
      <c r="AL1" s="15" t="s">
        <v>32</v>
      </c>
      <c r="AM1" s="16" t="s">
        <v>33</v>
      </c>
      <c r="AN1" s="15" t="s">
        <v>34</v>
      </c>
      <c r="AO1" s="16" t="s">
        <v>35</v>
      </c>
      <c r="AP1" s="15" t="s">
        <v>36</v>
      </c>
      <c r="AQ1" s="16" t="s">
        <v>52</v>
      </c>
      <c r="AR1" s="15" t="s">
        <v>53</v>
      </c>
      <c r="AS1" s="9" t="s">
        <v>37</v>
      </c>
      <c r="AT1" s="16" t="s">
        <v>38</v>
      </c>
      <c r="AU1" s="15" t="s">
        <v>39</v>
      </c>
      <c r="AV1" s="2" t="s">
        <v>54</v>
      </c>
      <c r="AW1" s="16" t="s">
        <v>55</v>
      </c>
      <c r="AX1" s="15" t="s">
        <v>56</v>
      </c>
      <c r="AY1" s="2" t="s">
        <v>57</v>
      </c>
      <c r="AZ1" s="16" t="s">
        <v>58</v>
      </c>
      <c r="BA1" s="15" t="s">
        <v>59</v>
      </c>
      <c r="BB1" s="15" t="s">
        <v>40</v>
      </c>
      <c r="BC1" s="24" t="s">
        <v>41</v>
      </c>
      <c r="BD1" s="25" t="s">
        <v>42</v>
      </c>
      <c r="BE1" s="26" t="s">
        <v>60</v>
      </c>
      <c r="BF1" s="27" t="s">
        <v>43</v>
      </c>
      <c r="BG1" s="28" t="s">
        <v>61</v>
      </c>
      <c r="BH1" s="2" t="s">
        <v>44</v>
      </c>
      <c r="BI1" s="29" t="s">
        <v>45</v>
      </c>
      <c r="BJ1" s="29" t="s">
        <v>46</v>
      </c>
    </row>
    <row r="2" spans="1:62" s="18" customFormat="1" ht="94.5" customHeight="1" x14ac:dyDescent="0.25">
      <c r="A2" s="30">
        <v>1</v>
      </c>
      <c r="B2" s="31"/>
      <c r="C2" s="31"/>
      <c r="D2" s="31" t="s">
        <v>62</v>
      </c>
      <c r="E2" s="31" t="s">
        <v>63</v>
      </c>
      <c r="F2" s="31" t="s">
        <v>64</v>
      </c>
      <c r="G2" s="32" t="s">
        <v>65</v>
      </c>
      <c r="H2" s="31" t="s">
        <v>66</v>
      </c>
      <c r="I2" s="31" t="s">
        <v>67</v>
      </c>
      <c r="J2" s="31" t="s">
        <v>68</v>
      </c>
      <c r="K2" s="33" t="s">
        <v>69</v>
      </c>
      <c r="L2" s="31" t="s">
        <v>70</v>
      </c>
      <c r="M2" s="31" t="s">
        <v>71</v>
      </c>
      <c r="N2" s="31"/>
      <c r="O2" s="48"/>
      <c r="P2" s="31"/>
      <c r="Q2" s="19" t="s">
        <v>75</v>
      </c>
      <c r="R2" s="34">
        <f>'[1]HZ CCD 8.12.2025'!D84</f>
        <v>53.3</v>
      </c>
      <c r="S2" s="35">
        <v>8.1</v>
      </c>
      <c r="T2" s="36">
        <f>IF(ISERROR(R2/S2),"",R2/S2)</f>
        <v>6.5802469135802468</v>
      </c>
      <c r="U2" s="37">
        <f>T2</f>
        <v>6.5802469135802468</v>
      </c>
      <c r="V2" s="38">
        <v>52</v>
      </c>
      <c r="W2" s="19" t="s">
        <v>76</v>
      </c>
      <c r="X2" s="39">
        <v>46</v>
      </c>
      <c r="Y2" s="39">
        <v>40</v>
      </c>
      <c r="Z2" s="39">
        <v>67</v>
      </c>
      <c r="AA2" s="35">
        <v>4</v>
      </c>
      <c r="AB2" s="40">
        <v>6</v>
      </c>
      <c r="AC2" s="41">
        <f>IF(X2="","",X2*Y2*Z2/1000000)</f>
        <v>0.12328</v>
      </c>
      <c r="AD2" s="42">
        <v>3171</v>
      </c>
      <c r="AE2" s="31">
        <v>3300</v>
      </c>
      <c r="AF2" s="43">
        <f>IF(ISERROR(AE2/AD2),"",AE2/AD2)</f>
        <v>1.0406811731315042</v>
      </c>
      <c r="AG2" s="31" t="s">
        <v>72</v>
      </c>
      <c r="AH2" s="44">
        <f>7.3%+30%</f>
        <v>0.373</v>
      </c>
      <c r="AI2" s="43">
        <f>IF(ISERROR(U2*AH2),"",U2*AH2)</f>
        <v>2.454432098765432</v>
      </c>
      <c r="AJ2" s="43">
        <v>10.07</v>
      </c>
      <c r="AK2" s="44">
        <v>0.01</v>
      </c>
      <c r="AL2" s="43">
        <f t="shared" ref="AL2:AL3" si="0">IF(ISERROR(BE2*AK2),"",BE2*AK2)</f>
        <v>0.13119999999999998</v>
      </c>
      <c r="AM2" s="44">
        <v>0</v>
      </c>
      <c r="AN2" s="43">
        <f t="shared" ref="AM2:AN3" si="1">IF(ISERROR(BE2*AM2),"",BE2*AM2)</f>
        <v>0</v>
      </c>
      <c r="AO2" s="44">
        <v>0</v>
      </c>
      <c r="AP2" s="43">
        <f t="shared" ref="AP2:AP3" si="2">IF(ISERROR(BE2*AO2),"",BE2*AO2)</f>
        <v>0</v>
      </c>
      <c r="AQ2" s="44">
        <v>0</v>
      </c>
      <c r="AR2" s="43">
        <f>IF(ISERROR(BE2*AQ2),"",BE2*AQ2)</f>
        <v>0</v>
      </c>
      <c r="AS2" s="31" t="s">
        <v>73</v>
      </c>
      <c r="AT2" s="44">
        <v>5.5E-2</v>
      </c>
      <c r="AU2" s="43">
        <f t="shared" ref="AU2:AU3" si="3">IF(ISERROR(BE2*AT2),"",BE2*AT2)</f>
        <v>0.72159999999999991</v>
      </c>
      <c r="AV2" s="43"/>
      <c r="AW2" s="44">
        <v>0</v>
      </c>
      <c r="AX2" s="43">
        <f>IF(ISERROR(BE2*AW2),"",BE2*AW2)</f>
        <v>0</v>
      </c>
      <c r="AY2" s="43"/>
      <c r="AZ2" s="44">
        <v>0</v>
      </c>
      <c r="BA2" s="43">
        <f>IF(ISERROR(BE2*AZ2),"",BE2*AZ2)</f>
        <v>0</v>
      </c>
      <c r="BB2" s="43">
        <f t="shared" ref="BB2:BB3" si="4">IF(ISERROR(AL2+AN2+AP2+AU2),"",AL2+AN2+AP2+AU2)</f>
        <v>0.85279999999999989</v>
      </c>
      <c r="BC2" s="43">
        <f t="shared" ref="BC2:BC3" si="5">IF(ISERROR(AJ2+BB2),"",AJ2+BB2)</f>
        <v>10.922800000000001</v>
      </c>
      <c r="BD2" s="45">
        <v>0.16769999999999999</v>
      </c>
      <c r="BE2" s="46">
        <v>13.12</v>
      </c>
      <c r="BF2" s="46">
        <v>24.99</v>
      </c>
      <c r="BG2" s="45">
        <f>IF(ISERROR((BF2-BE2)/BF2),"",(BF2-BE2)/BF2)</f>
        <v>0.47498999599839936</v>
      </c>
      <c r="BH2" s="47">
        <v>1800</v>
      </c>
      <c r="BI2" s="43">
        <v>19656</v>
      </c>
      <c r="BJ2" s="43">
        <v>23616</v>
      </c>
    </row>
    <row r="3" spans="1:62" s="18" customFormat="1" ht="94.5" customHeight="1" x14ac:dyDescent="0.25">
      <c r="A3" s="30">
        <v>2</v>
      </c>
      <c r="B3" s="31"/>
      <c r="C3" s="31"/>
      <c r="D3" s="31" t="s">
        <v>62</v>
      </c>
      <c r="E3" s="31" t="s">
        <v>63</v>
      </c>
      <c r="F3" s="31" t="s">
        <v>64</v>
      </c>
      <c r="G3" s="32" t="s">
        <v>65</v>
      </c>
      <c r="H3" s="31" t="s">
        <v>66</v>
      </c>
      <c r="I3" s="31" t="s">
        <v>67</v>
      </c>
      <c r="J3" s="31" t="s">
        <v>68</v>
      </c>
      <c r="K3" s="33" t="s">
        <v>69</v>
      </c>
      <c r="L3" s="31" t="s">
        <v>74</v>
      </c>
      <c r="M3" s="31" t="s">
        <v>71</v>
      </c>
      <c r="N3" s="31"/>
      <c r="O3" s="48"/>
      <c r="P3" s="31"/>
      <c r="Q3" s="19" t="s">
        <v>75</v>
      </c>
      <c r="R3" s="34">
        <f>'[1]HZ CCD 8.12.2025'!E84</f>
        <v>64.099999999999994</v>
      </c>
      <c r="S3" s="35">
        <v>8.1</v>
      </c>
      <c r="T3" s="36">
        <f t="shared" ref="T3" si="6">IF(ISERROR(R3/S3),"",R3/S3)</f>
        <v>7.9135802469135799</v>
      </c>
      <c r="U3" s="37">
        <f>T3</f>
        <v>7.9135802469135799</v>
      </c>
      <c r="V3" s="38">
        <v>62.8</v>
      </c>
      <c r="W3" s="19" t="s">
        <v>76</v>
      </c>
      <c r="X3" s="39">
        <v>46</v>
      </c>
      <c r="Y3" s="39">
        <v>40</v>
      </c>
      <c r="Z3" s="39">
        <v>72</v>
      </c>
      <c r="AA3" s="35">
        <v>4</v>
      </c>
      <c r="AB3" s="47">
        <v>4</v>
      </c>
      <c r="AC3" s="41">
        <f t="shared" ref="AC3" si="7">IF(X3="","",X3*Y3*Z3/1000000)</f>
        <v>0.13247999999999999</v>
      </c>
      <c r="AD3" s="42">
        <v>1970</v>
      </c>
      <c r="AE3" s="31">
        <v>3300</v>
      </c>
      <c r="AF3" s="43">
        <f t="shared" ref="AF3" si="8">IF(ISERROR(AE3/AD3),"",AE3/AD3)</f>
        <v>1.6751269035532994</v>
      </c>
      <c r="AG3" s="31" t="s">
        <v>72</v>
      </c>
      <c r="AH3" s="44">
        <f>7.3%+30%</f>
        <v>0.373</v>
      </c>
      <c r="AI3" s="43">
        <f>IF(ISERROR(U3*AH3),"",U3*AH3)</f>
        <v>2.9517654320987652</v>
      </c>
      <c r="AJ3" s="43">
        <v>12.54</v>
      </c>
      <c r="AK3" s="44">
        <v>0.01</v>
      </c>
      <c r="AL3" s="43">
        <f t="shared" si="0"/>
        <v>0.1595</v>
      </c>
      <c r="AM3" s="44">
        <v>0</v>
      </c>
      <c r="AN3" s="43">
        <f t="shared" si="1"/>
        <v>0</v>
      </c>
      <c r="AO3" s="44">
        <v>0</v>
      </c>
      <c r="AP3" s="43">
        <f t="shared" si="2"/>
        <v>0</v>
      </c>
      <c r="AQ3" s="44">
        <v>0</v>
      </c>
      <c r="AR3" s="43">
        <f t="shared" ref="AR3" si="9">IF(ISERROR(BE3*AQ3),"",BE3*AQ3)</f>
        <v>0</v>
      </c>
      <c r="AS3" s="31" t="s">
        <v>73</v>
      </c>
      <c r="AT3" s="44">
        <v>5.5E-2</v>
      </c>
      <c r="AU3" s="43">
        <f t="shared" si="3"/>
        <v>0.87724999999999997</v>
      </c>
      <c r="AV3" s="43"/>
      <c r="AW3" s="44">
        <v>0</v>
      </c>
      <c r="AX3" s="43">
        <f t="shared" ref="AX3" si="10">IF(ISERROR(BE3*AW3),"",BE3*AW3)</f>
        <v>0</v>
      </c>
      <c r="AY3" s="43"/>
      <c r="AZ3" s="44">
        <v>0</v>
      </c>
      <c r="BA3" s="43">
        <f t="shared" ref="BA3" si="11">IF(ISERROR(BE3*AZ3),"",BE3*AZ3)</f>
        <v>0</v>
      </c>
      <c r="BB3" s="43">
        <f t="shared" si="4"/>
        <v>1.0367500000000001</v>
      </c>
      <c r="BC3" s="43">
        <f t="shared" si="5"/>
        <v>13.576749999999999</v>
      </c>
      <c r="BD3" s="45">
        <v>0.14860000000000001</v>
      </c>
      <c r="BE3" s="46">
        <v>15.95</v>
      </c>
      <c r="BF3" s="46">
        <v>29.99</v>
      </c>
      <c r="BG3" s="45">
        <f t="shared" ref="BG3" si="12">IF(ISERROR((BF3-BE3)/BF3),"",(BF3-BE3)/BF3)</f>
        <v>0.46815605201733912</v>
      </c>
      <c r="BH3" s="47">
        <v>900</v>
      </c>
      <c r="BI3" s="43">
        <v>12222</v>
      </c>
      <c r="BJ3" s="43">
        <v>14355</v>
      </c>
    </row>
    <row r="4" spans="1:62" s="19" customFormat="1" x14ac:dyDescent="0.2"/>
    <row r="5" spans="1:62" s="19" customFormat="1" x14ac:dyDescent="0.2"/>
    <row r="6" spans="1:62" s="19" customFormat="1" x14ac:dyDescent="0.2"/>
    <row r="7" spans="1:62" s="19" customFormat="1" x14ac:dyDescent="0.2"/>
    <row r="8" spans="1:62" s="19" customFormat="1" x14ac:dyDescent="0.2"/>
    <row r="9" spans="1:62" s="19" customFormat="1" x14ac:dyDescent="0.2"/>
    <row r="10" spans="1:62" s="19" customFormat="1" x14ac:dyDescent="0.2"/>
    <row r="11" spans="1:62" s="19" customFormat="1" x14ac:dyDescent="0.2"/>
    <row r="12" spans="1:62" s="19" customFormat="1" x14ac:dyDescent="0.2"/>
    <row r="13" spans="1:62" s="19" customFormat="1" x14ac:dyDescent="0.2"/>
    <row r="14" spans="1:62" s="19" customFormat="1" x14ac:dyDescent="0.2"/>
    <row r="15" spans="1:62" s="19" customFormat="1" x14ac:dyDescent="0.2"/>
    <row r="16" spans="1:62" s="19" customFormat="1" x14ac:dyDescent="0.2"/>
    <row r="17" s="19" customFormat="1" x14ac:dyDescent="0.2"/>
    <row r="18" s="19" customFormat="1" x14ac:dyDescent="0.2"/>
    <row r="19" s="19" customFormat="1" x14ac:dyDescent="0.2"/>
    <row r="20" s="19" customFormat="1" x14ac:dyDescent="0.2"/>
    <row r="21" s="19" customFormat="1" x14ac:dyDescent="0.2"/>
    <row r="22" s="19" customFormat="1" x14ac:dyDescent="0.2"/>
    <row r="23" s="19" customFormat="1" x14ac:dyDescent="0.2"/>
    <row r="24" s="19" customFormat="1" x14ac:dyDescent="0.2"/>
  </sheetData>
  <protectedRanges>
    <protectedRange sqref="AQ1:AR1 AV1 AY1 BF2:BH3 A2:J3 L2:N3 P2:P3 R2:V3 X2:BD3" name="Range1_8"/>
    <protectedRange sqref="K2:K3" name="Range1_1_2"/>
  </protectedRanges>
  <phoneticPr fontId="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[1]ValueSelection!#REF!</xm:f>
          </x14:formula1>
          <xm:sqref>D2:F3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2025-08-13T00:59:16Z</dcterms:created>
  <dcterms:modified xsi:type="dcterms:W3CDTF">2025-08-13T01:10:47Z</dcterms:modified>
</cp:coreProperties>
</file>