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CC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[5]Lists!$I$6:$I$29</definedName>
    <definedName name="Blankets_Throws">#REF!</definedName>
    <definedName name="BLK">#REF!</definedName>
    <definedName name="Brand">'[6]1-Import Product Data Sheet'!$N$102:$N$144</definedName>
    <definedName name="Branded">[5]Lists!$F$6:$F$38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[7]Sheet1!$DW$2:$DW$3</definedName>
    <definedName name="categoryfinal">'[8]Import Quote Sheet'!$A$90:$A$190</definedName>
    <definedName name="chargeback">'[1]other data'!$B$2:$B$6</definedName>
    <definedName name="color">[5]Lists!$J$6:$J$29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stCol">#REF!</definedName>
    <definedName name="countries">'[1]other data'!$I$3:$I$249</definedName>
    <definedName name="Cycle">[5]Lists!$E$6:$E$30</definedName>
    <definedName name="d">[9]Mapping!$AR$2:$AR$84</definedName>
    <definedName name="DDEmsg">#REF!</definedName>
    <definedName name="dealPricing_Range">[4]Mapping!$BD$2:$BD$3</definedName>
    <definedName name="Decorative_Accessories">#REF!</definedName>
    <definedName name="Decorative_Pillows_Inserts_Covers">#REF!</definedName>
    <definedName name="den">[5]Lists!$L$6:$L$29</definedName>
    <definedName name="Description1_Range">[4]Mapping!$AQ$2:$AQ$72</definedName>
    <definedName name="Description2_Range">[4]Mapping!$AR$2:$AR$84</definedName>
    <definedName name="diffgrp">'[1]diff group head'!$A$2:$A$47</definedName>
    <definedName name="DIFFS">'[1]other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nalports">'[8]Import Quote Sheet'!$B$90:$B$123</definedName>
    <definedName name="foam">[7]Sheet1!$EC$2:$EC$3</definedName>
    <definedName name="FOBCostPerPiece">#REF!</definedName>
    <definedName name="freight">'[1]other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_ulreq_Range">[11]Mapping!$X$2:$X$5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INITIALBUY">'[12]X-LIST'!$G$2:$G$7</definedName>
    <definedName name="KD">[7]Sheet1!$DS$2:$DS$2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'[12]X-LIST'!$C$2:$C$7</definedName>
    <definedName name="Lighting_or_Candleholders">#REF!</definedName>
    <definedName name="loctype">'[1]other data'!$BN$2:$BN$6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'[1]other data'!$AN$2:$AN$6</definedName>
    <definedName name="OTB">'[1]other data'!$R$2:$R$14</definedName>
    <definedName name="Outdoor">#REF!</definedName>
    <definedName name="OwnedCol">#REF!</definedName>
    <definedName name="PACK">[7]Sheet1!$EE$2:$EE$3</definedName>
    <definedName name="PackageType">'[6]1-Import Product Data Sheet'!$L$102:$L$131</definedName>
    <definedName name="PackCol">#REF!</definedName>
    <definedName name="PDQList">'[6]1-Import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'[1]other data'!$AU$2:$AU$11</definedName>
    <definedName name="PORT_IFF">[13]a!$A$10:$B$35</definedName>
    <definedName name="PortSeq">'[6]1-Import Product Data Sheet'!$U$2</definedName>
    <definedName name="PortSeqLCL">#REF!</definedName>
    <definedName name="POtype">#REF!</definedName>
    <definedName name="Preticketed_Range">[4]Mapping!$H$2:$H$3</definedName>
    <definedName name="PrevBuy">'[6]1-Import Product Data Sheet'!$AR$26:$AR$27</definedName>
    <definedName name="Prints">#REF!</definedName>
    <definedName name="ProfileDesc">#REF!</definedName>
    <definedName name="QSFOB">[14]Q1!$C$38</definedName>
    <definedName name="Quilts">#REF!</definedName>
    <definedName name="RateSeq">'[6]1-Import Product Data Sheet'!$X$2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PR_o_YN_Rangee">[11]Mapping!$AL$2:$AL$3</definedName>
    <definedName name="retailUS_O_YN_Range">[4]Mapping!$AT$2:$AT$3</definedName>
    <definedName name="runnum">'[1]other data'!$BI$2:$BI$18</definedName>
    <definedName name="scalenum">'[1]other data'!$BG$2:$BG$18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uggestedMessage_Range">[4]Mapping!$BF$2:$BF$3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3Col">#REF!</definedName>
    <definedName name="WAREHOUSE">'[1]other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[7]Sheet1!$EG$2:$EG$3</definedName>
    <definedName name="World1">[5]Lists!$H$6:$H$29</definedName>
    <definedName name="YN">'[15]Page 1 Sales and Forecast'!$AA$2:$AA$3</definedName>
    <definedName name="YNE">'[1]other data'!$BB$2:$BB$5</definedName>
    <definedName name="YNES">'[1]other data'!$BR$2:$BR$6</definedName>
    <definedName name="YOU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13" i="1" l="1"/>
  <c r="AU13" i="1"/>
  <c r="AR13" i="1"/>
  <c r="AP13" i="1"/>
  <c r="AN13" i="1"/>
  <c r="AL13" i="1"/>
  <c r="AI13" i="1"/>
  <c r="AB13" i="1"/>
  <c r="AD13" i="1" s="1"/>
  <c r="AF13" i="1" s="1"/>
  <c r="BB12" i="1"/>
  <c r="AU12" i="1"/>
  <c r="AR12" i="1"/>
  <c r="AP12" i="1"/>
  <c r="AN12" i="1"/>
  <c r="AL12" i="1"/>
  <c r="AI12" i="1"/>
  <c r="AB12" i="1"/>
  <c r="AD12" i="1" s="1"/>
  <c r="AF12" i="1" s="1"/>
  <c r="BB11" i="1"/>
  <c r="AU11" i="1"/>
  <c r="AR11" i="1"/>
  <c r="AP11" i="1"/>
  <c r="AN11" i="1"/>
  <c r="AL11" i="1"/>
  <c r="AI11" i="1"/>
  <c r="AB11" i="1"/>
  <c r="AD11" i="1" s="1"/>
  <c r="AF11" i="1" s="1"/>
  <c r="BB10" i="1"/>
  <c r="AU10" i="1"/>
  <c r="AR10" i="1"/>
  <c r="AP10" i="1"/>
  <c r="AN10" i="1"/>
  <c r="AL10" i="1"/>
  <c r="AI10" i="1"/>
  <c r="AB10" i="1"/>
  <c r="AD10" i="1" s="1"/>
  <c r="AF10" i="1" s="1"/>
  <c r="BB9" i="1"/>
  <c r="AU9" i="1"/>
  <c r="AR9" i="1"/>
  <c r="AP9" i="1"/>
  <c r="AN9" i="1"/>
  <c r="AL9" i="1"/>
  <c r="AI9" i="1"/>
  <c r="AB9" i="1"/>
  <c r="AD9" i="1" s="1"/>
  <c r="AF9" i="1" s="1"/>
  <c r="BB8" i="1"/>
  <c r="AU8" i="1"/>
  <c r="AR8" i="1"/>
  <c r="AP8" i="1"/>
  <c r="AN8" i="1"/>
  <c r="AL8" i="1"/>
  <c r="AI8" i="1"/>
  <c r="AB8" i="1"/>
  <c r="AD8" i="1" s="1"/>
  <c r="AF8" i="1" s="1"/>
  <c r="BB7" i="1"/>
  <c r="AU7" i="1"/>
  <c r="AR7" i="1"/>
  <c r="AP7" i="1"/>
  <c r="AN7" i="1"/>
  <c r="AL7" i="1"/>
  <c r="AI7" i="1"/>
  <c r="AB7" i="1"/>
  <c r="AD7" i="1" s="1"/>
  <c r="AF7" i="1" s="1"/>
  <c r="BB6" i="1"/>
  <c r="AU6" i="1"/>
  <c r="AR6" i="1"/>
  <c r="AP6" i="1"/>
  <c r="AN6" i="1"/>
  <c r="AL6" i="1"/>
  <c r="AI6" i="1"/>
  <c r="AB6" i="1"/>
  <c r="AD6" i="1" s="1"/>
  <c r="AF6" i="1" s="1"/>
  <c r="BB5" i="1"/>
  <c r="AU5" i="1"/>
  <c r="AR5" i="1"/>
  <c r="AP5" i="1"/>
  <c r="AN5" i="1"/>
  <c r="AL5" i="1"/>
  <c r="AI5" i="1"/>
  <c r="AB5" i="1"/>
  <c r="AD5" i="1" s="1"/>
  <c r="AF5" i="1" s="1"/>
  <c r="BB4" i="1"/>
  <c r="AU4" i="1"/>
  <c r="AR4" i="1"/>
  <c r="AP4" i="1"/>
  <c r="AN4" i="1"/>
  <c r="AL4" i="1"/>
  <c r="AI4" i="1"/>
  <c r="AB4" i="1"/>
  <c r="AD4" i="1" s="1"/>
  <c r="AF4" i="1" s="1"/>
  <c r="BB3" i="1"/>
  <c r="AU3" i="1"/>
  <c r="AR3" i="1"/>
  <c r="AP3" i="1"/>
  <c r="AN3" i="1"/>
  <c r="AL3" i="1"/>
  <c r="AI3" i="1"/>
  <c r="AB3" i="1"/>
  <c r="AD3" i="1" s="1"/>
  <c r="AF3" i="1" s="1"/>
  <c r="BB2" i="1"/>
  <c r="AU2" i="1"/>
  <c r="AR2" i="1"/>
  <c r="AP2" i="1"/>
  <c r="AN2" i="1"/>
  <c r="AL2" i="1"/>
  <c r="AI2" i="1"/>
  <c r="AB2" i="1"/>
  <c r="AD2" i="1" s="1"/>
  <c r="AF2" i="1" s="1"/>
  <c r="AJ10" i="1" l="1"/>
  <c r="AJ11" i="1"/>
  <c r="AJ12" i="1"/>
  <c r="AJ13" i="1"/>
  <c r="AJ2" i="1"/>
  <c r="AV3" i="1"/>
  <c r="AV5" i="1"/>
  <c r="AV7" i="1"/>
  <c r="AJ3" i="1"/>
  <c r="AJ4" i="1"/>
  <c r="AV6" i="1"/>
  <c r="AV8" i="1"/>
  <c r="AV9" i="1"/>
  <c r="AJ5" i="1"/>
  <c r="AJ6" i="1"/>
  <c r="AJ7" i="1"/>
  <c r="AV10" i="1"/>
  <c r="AW10" i="1" s="1"/>
  <c r="AV12" i="1"/>
  <c r="AV2" i="1"/>
  <c r="AV4" i="1"/>
  <c r="AJ8" i="1"/>
  <c r="AJ9" i="1"/>
  <c r="AV11" i="1"/>
  <c r="AW11" i="1" s="1"/>
  <c r="AV13" i="1"/>
  <c r="AW7" i="1" l="1"/>
  <c r="AW13" i="1"/>
  <c r="AW6" i="1"/>
  <c r="BA6" i="1" s="1"/>
  <c r="AW5" i="1"/>
  <c r="BA5" i="1" s="1"/>
  <c r="AW12" i="1"/>
  <c r="AX12" i="1" s="1"/>
  <c r="AW2" i="1"/>
  <c r="AX2" i="1" s="1"/>
  <c r="AW3" i="1"/>
  <c r="BA3" i="1" s="1"/>
  <c r="AW8" i="1"/>
  <c r="BA8" i="1" s="1"/>
  <c r="AW4" i="1"/>
  <c r="AX4" i="1" s="1"/>
  <c r="AW9" i="1"/>
  <c r="BA9" i="1" s="1"/>
  <c r="BA12" i="1"/>
  <c r="BA10" i="1"/>
  <c r="AX10" i="1"/>
  <c r="AX11" i="1"/>
  <c r="BA11" i="1"/>
  <c r="BA7" i="1"/>
  <c r="AX7" i="1"/>
  <c r="BA13" i="1"/>
  <c r="AX13" i="1"/>
  <c r="AX6" i="1"/>
  <c r="AX5" i="1" l="1"/>
  <c r="BA2" i="1"/>
  <c r="BA4" i="1"/>
  <c r="AX3" i="1"/>
  <c r="AX8" i="1"/>
  <c r="AX9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<sst xmlns="http://schemas.openxmlformats.org/spreadsheetml/2006/main" count="210" uniqueCount="89">
  <si>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</si>
  <si>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</si>
  <si>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</si>
  <si>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</si>
  <si>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</si>
  <si>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</si>
  <si>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</si>
  <si>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</si>
  <si>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</si>
  <si>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</si>
  <si>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</si>
  <si>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</si>
  <si>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</si>
  <si>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</si>
  <si>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</si>
  <si>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</si>
  <si>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</si>
  <si>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</si>
  <si>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</si>
  <si>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</si>
  <si>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</si>
  <si>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</si>
  <si>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</si>
  <si>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</si>
  <si>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</si>
  <si>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</si>
  <si>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</si>
  <si>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</si>
  <si>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</si>
  <si>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</si>
  <si>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</si>
  <si>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</si>
  <si>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</si>
  <si>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</si>
  <si>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</si>
  <si>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</si>
  <si>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</si>
  <si>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</si>
  <si>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</si>
  <si>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</si>
  <si>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</si>
  <si>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</si>
  <si>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</si>
  <si>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</si>
  <si>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</si>
  <si>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</si>
  <si>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</si>
  <si>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</si>
  <si>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</si>
  <si>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</si>
  <si>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</si>
  <si>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</si>
  <si>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</si>
  <si>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</si>
  <si>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Serta</t>
  </si>
  <si>
    <t>Serta Sheep 5.5%</t>
  </si>
  <si>
    <t>SHEET/SHEET SET</t>
  </si>
  <si>
    <t>Serta Microfiber Comfy SS</t>
    <phoneticPr fontId="8" type="noConversion"/>
  </si>
  <si>
    <t>100% polyester, Solid</t>
    <phoneticPr fontId="8" type="noConversion"/>
  </si>
  <si>
    <t>TWIN: 66X96"/21x30"(2)/39X75"+13"</t>
  </si>
  <si>
    <t>Set</t>
  </si>
  <si>
    <t>Normal</t>
  </si>
  <si>
    <t>6302.32.2040</t>
  </si>
  <si>
    <t>FULL: 81X96"/21x30"(4)/54X75"+13"</t>
  </si>
  <si>
    <t>QUEEN: 90x102"/21x30"(4)/60x80"+16"</t>
  </si>
  <si>
    <t>100% Polyester 6pcs Microfiber Comfy Sleep Sheet Set</t>
    <phoneticPr fontId="8" type="noConversion"/>
  </si>
  <si>
    <t>100% polyester 85gsm Microfiber</t>
    <phoneticPr fontId="8" type="noConversion"/>
  </si>
  <si>
    <t>SEAGRASS</t>
  </si>
  <si>
    <t>SH20-0363</t>
  </si>
  <si>
    <t>KING: 108x102"/21x40"(4)/78x80"+16"</t>
  </si>
  <si>
    <t>C-KING: 108x102"/21x40"(4)/72x84"+16"</t>
  </si>
  <si>
    <t>100% polyester, Solid</t>
    <phoneticPr fontId="8" type="noConversion"/>
  </si>
  <si>
    <t>ALLOY</t>
  </si>
  <si>
    <t>SH20-0364</t>
  </si>
  <si>
    <t>RAINY DAY</t>
  </si>
  <si>
    <t>SH20-0365</t>
  </si>
  <si>
    <t>SH20-0366</t>
  </si>
  <si>
    <t>VAPOR BLUE</t>
  </si>
  <si>
    <t>SH20-0367</t>
  </si>
  <si>
    <t>SH20-0368</t>
  </si>
  <si>
    <t>SH20-0369</t>
  </si>
  <si>
    <t>SH20-0370</t>
  </si>
  <si>
    <t>CELADON TINT</t>
  </si>
  <si>
    <t>SH20-0371</t>
  </si>
  <si>
    <t>SH20-0372</t>
  </si>
  <si>
    <t>NIGHTSHADOW BLUE</t>
  </si>
  <si>
    <t>SH20-0373</t>
  </si>
  <si>
    <t>100% polyester 85gsm Microfiber</t>
    <phoneticPr fontId="8" type="noConversion"/>
  </si>
  <si>
    <t>SH20-0374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</si>
</sst>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&quot;$&quot;#,##0.00"/>
    <numFmt numFmtId="177" formatCode="0.0"/>
    <numFmt numFmtId="178" formatCode="0.000"/>
    <numFmt numFmtId="179" formatCode="[$$-409]#,##0.00;\-[$$-409]#,##0.00"/>
    <numFmt numFmtId="180" formatCode="0.0000"/>
    <numFmt numFmtId="181" formatCode="0.0%"/>
    <numFmt numFmtId="182" formatCode="[$-409]dd/mmm/yy;@"/>
    <numFmt numFmtId="183" formatCode="#,##0.00_ 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0" xfId="1" applyNumberFormat="1" applyFont="1" applyFill="1" applyAlignment="1">
      <alignment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7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179" fontId="1" fillId="0" borderId="2" xfId="1" applyNumberFormat="1" applyBorder="1"/>
    <xf numFmtId="0" fontId="1" fillId="0" borderId="2" xfId="1" applyBorder="1" applyAlignment="1">
      <alignment horizontal="center" wrapText="1"/>
    </xf>
    <xf numFmtId="0" fontId="1" fillId="0" borderId="2" xfId="1" applyBorder="1" applyAlignment="1">
      <alignment wrapText="1"/>
    </xf>
    <xf numFmtId="176" fontId="1" fillId="0" borderId="1" xfId="1" applyNumberFormat="1" applyBorder="1" applyAlignment="1">
      <alignment horizontal="center" wrapText="1"/>
    </xf>
    <xf numFmtId="176" fontId="1" fillId="0" borderId="1" xfId="1" applyNumberFormat="1" applyBorder="1"/>
    <xf numFmtId="177" fontId="1" fillId="0" borderId="2" xfId="1" applyNumberFormat="1" applyBorder="1"/>
    <xf numFmtId="2" fontId="1" fillId="0" borderId="2" xfId="1" applyNumberFormat="1" applyBorder="1"/>
    <xf numFmtId="1" fontId="1" fillId="0" borderId="2" xfId="1" applyNumberFormat="1" applyBorder="1"/>
    <xf numFmtId="180" fontId="1" fillId="8" borderId="2" xfId="1" applyNumberFormat="1" applyFill="1" applyBorder="1"/>
    <xf numFmtId="1" fontId="1" fillId="8" borderId="2" xfId="1" applyNumberFormat="1" applyFill="1" applyBorder="1"/>
    <xf numFmtId="3" fontId="1" fillId="0" borderId="2" xfId="1" applyNumberFormat="1" applyBorder="1"/>
    <xf numFmtId="176" fontId="1" fillId="8" borderId="2" xfId="1" applyNumberFormat="1" applyFill="1" applyBorder="1"/>
    <xf numFmtId="181" fontId="1" fillId="0" borderId="2" xfId="1" applyNumberFormat="1" applyBorder="1"/>
    <xf numFmtId="10" fontId="1" fillId="0" borderId="2" xfId="1" applyNumberFormat="1" applyBorder="1"/>
    <xf numFmtId="176" fontId="1" fillId="0" borderId="2" xfId="1" applyNumberFormat="1" applyBorder="1"/>
    <xf numFmtId="10" fontId="0" fillId="8" borderId="2" xfId="3" applyNumberFormat="1" applyFont="1" applyFill="1" applyBorder="1" applyAlignment="1"/>
    <xf numFmtId="0" fontId="1" fillId="0" borderId="0" xfId="1"/>
    <xf numFmtId="179" fontId="5" fillId="9" borderId="2" xfId="0" applyNumberFormat="1" applyFont="1" applyFill="1" applyBorder="1"/>
    <xf numFmtId="177" fontId="1" fillId="0" borderId="2" xfId="1" applyNumberFormat="1" applyBorder="1" applyAlignment="1">
      <alignment wrapText="1"/>
    </xf>
    <xf numFmtId="2" fontId="1" fillId="0" borderId="2" xfId="1" applyNumberFormat="1" applyBorder="1" applyAlignment="1">
      <alignment wrapText="1"/>
    </xf>
    <xf numFmtId="180" fontId="1" fillId="8" borderId="2" xfId="1" applyNumberFormat="1" applyFill="1" applyBorder="1" applyAlignment="1">
      <alignment wrapText="1"/>
    </xf>
    <xf numFmtId="176" fontId="1" fillId="8" borderId="2" xfId="1" applyNumberFormat="1" applyFill="1" applyBorder="1" applyAlignment="1">
      <alignment wrapText="1"/>
    </xf>
    <xf numFmtId="10" fontId="0" fillId="8" borderId="2" xfId="3" applyNumberFormat="1" applyFont="1" applyFill="1" applyBorder="1" applyAlignment="1">
      <alignment wrapText="1"/>
    </xf>
    <xf numFmtId="182" fontId="1" fillId="0" borderId="2" xfId="1" applyNumberFormat="1" applyBorder="1"/>
    <xf numFmtId="182" fontId="1" fillId="0" borderId="2" xfId="1" applyNumberFormat="1" applyBorder="1" applyAlignment="1">
      <alignment wrapText="1"/>
    </xf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183" fontId="1" fillId="0" borderId="2" xfId="1" applyNumberFormat="1" applyBorder="1" applyAlignment="1">
      <alignment wrapText="1"/>
    </xf>
  </cellXfs>
  <cellStyles count="4">
    <cellStyle name="Normal 2" xfId="1"/>
    <cellStyle name="Normal 2 18 2" xfId="2"/>
    <cellStyle name="Percent 2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ying.gu/AppData/Local/Microsoft/Windows/Temporary%20Internet%20Files/OLK784B/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sarah.chen\AppData\Local\Microsoft\Windows\Temporary%20Internet%20Files\Content.Outlook\RBUPAN03\Window%20Pane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Lard%20-%20Design/Customs%20Memo/Master%20Copy%20Quote%20Sheet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Serta%20Brand%2085gsm%20Microfiber%20Sheets%2007-02-2025%20Commitment%20JAN%202025%20Projection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guyinghua/Local%20Settings/Temporary%20Internet%20Files/OLK97/Copy%20of%20JLA%20-%20SEPT$%20NEW%20SILK%20ESSENCE%20BLNKTS%205%2003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kathy/Local%20Settings/Temporary%20Internet%20Files/Content.Outlook/JH9RZ0WZ/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1">
        <row r="1">
          <cell r="D1" t="str">
            <v>CAN</v>
          </cell>
        </row>
      </sheetData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JAN"/>
      <sheetName val="Internal Commitment"/>
      <sheetName val="CHN 04-09-2025"/>
      <sheetName val="ValueSelect"/>
      <sheetName val="Data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14"/>
  <sheetViews>
    <sheetView tabSelected="1" zoomScale="99" zoomScaleNormal="99" workbookViewId="0">
      <selection activeCell="AP20" sqref="AP20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4" width="8.42578125" style="2" customWidth="1"/>
    <col min="5" max="5" width="6.85546875" style="2" customWidth="1"/>
    <col min="6" max="6" width="16.5703125" style="2" customWidth="1"/>
    <col min="7" max="7" width="15.5703125" style="2" customWidth="1"/>
    <col min="8" max="8" width="9.140625" style="2" customWidth="1"/>
    <col min="9" max="9" width="54.140625" style="2" customWidth="1"/>
    <col min="10" max="10" width="24.5703125" style="2" customWidth="1"/>
    <col min="11" max="11" width="18.5703125" style="2" customWidth="1"/>
    <col min="12" max="12" width="20.85546875" style="2" customWidth="1"/>
    <col min="13" max="13" width="37.42578125" style="2" customWidth="1"/>
    <col min="14" max="14" width="20.5703125" style="2" customWidth="1"/>
    <col min="15" max="15" width="6.140625" style="2" customWidth="1"/>
    <col min="16" max="16" width="14.42578125" style="2" customWidth="1"/>
    <col min="17" max="17" width="15.85546875" style="2" customWidth="1"/>
    <col min="18" max="19" width="8.85546875" style="2" customWidth="1"/>
    <col min="20" max="20" width="8.85546875" style="3" customWidth="1"/>
    <col min="21" max="21" width="8.5703125" style="3" customWidth="1"/>
    <col min="22" max="22" width="9.42578125" style="2" customWidth="1"/>
    <col min="23" max="23" width="8.140625" style="54" customWidth="1"/>
    <col min="24" max="24" width="8.7109375" style="54" customWidth="1"/>
    <col min="25" max="25" width="7.140625" style="54" customWidth="1"/>
    <col min="26" max="26" width="9" style="55" customWidth="1"/>
    <col min="27" max="27" width="6.28515625" style="56" customWidth="1"/>
    <col min="28" max="28" width="10" style="57" customWidth="1"/>
    <col min="29" max="29" width="10" style="55" customWidth="1"/>
    <col min="30" max="30" width="9.85546875" style="56" customWidth="1"/>
    <col min="31" max="31" width="7.85546875" style="2" customWidth="1"/>
    <col min="32" max="32" width="9.5703125" style="3" customWidth="1"/>
    <col min="33" max="33" width="15.140625" style="2" customWidth="1"/>
    <col min="34" max="34" width="8.42578125" style="4" customWidth="1"/>
    <col min="35" max="35" width="9" style="3" customWidth="1"/>
    <col min="36" max="36" width="8.42578125" style="3" customWidth="1"/>
    <col min="37" max="37" width="7.85546875" style="4" customWidth="1"/>
    <col min="38" max="38" width="8.28515625" style="3" customWidth="1"/>
    <col min="39" max="39" width="11.5703125" style="4" customWidth="1"/>
    <col min="40" max="40" width="10.85546875" style="3" customWidth="1"/>
    <col min="41" max="41" width="8.140625" style="4" customWidth="1"/>
    <col min="42" max="42" width="9.28515625" style="3" customWidth="1"/>
    <col min="43" max="43" width="8.140625" style="4" customWidth="1"/>
    <col min="44" max="45" width="9.28515625" style="3" customWidth="1"/>
    <col min="46" max="46" width="8.140625" style="4" customWidth="1"/>
    <col min="47" max="47" width="9.28515625" style="3" customWidth="1"/>
    <col min="48" max="48" width="7.85546875" style="3" customWidth="1"/>
    <col min="49" max="49" width="9.5703125" style="3" customWidth="1"/>
    <col min="50" max="50" width="11.140625" style="3" customWidth="1"/>
    <col min="51" max="51" width="12.140625" style="3" customWidth="1"/>
    <col min="52" max="52" width="9.140625" style="2"/>
    <col min="53" max="53" width="11.5703125" style="3" customWidth="1"/>
    <col min="54" max="54" width="15" style="3" customWidth="1"/>
    <col min="55" max="16384" width="9.140625" style="2"/>
  </cols>
  <sheetData>
    <row r="1" spans="1:54" ht="68.099999999999994" customHeight="1" x14ac:dyDescent="0.25">
      <c r="A1" s="6" t="s">
        <v>0</v>
      </c>
      <c r="B1" s="6" t="s">
        <v>1</v>
      </c>
      <c r="C1" s="7" t="s">
        <v>2</v>
      </c>
      <c r="D1" s="7" t="s">
        <v>3</v>
      </c>
      <c r="E1" s="8" t="s">
        <v>4</v>
      </c>
      <c r="F1" s="8" t="s">
        <v>5</v>
      </c>
      <c r="G1" s="9" t="s">
        <v>6</v>
      </c>
      <c r="H1" s="7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10" t="s">
        <v>18</v>
      </c>
      <c r="T1" s="11" t="s">
        <v>19</v>
      </c>
      <c r="U1" s="12" t="s">
        <v>20</v>
      </c>
      <c r="V1" s="13" t="s">
        <v>21</v>
      </c>
      <c r="W1" s="14" t="s">
        <v>22</v>
      </c>
      <c r="X1" s="14" t="s">
        <v>23</v>
      </c>
      <c r="Y1" s="14" t="s">
        <v>24</v>
      </c>
      <c r="Z1" s="15" t="s">
        <v>25</v>
      </c>
      <c r="AA1" s="16" t="s">
        <v>26</v>
      </c>
      <c r="AB1" s="17" t="s">
        <v>27</v>
      </c>
      <c r="AC1" s="18" t="s">
        <v>28</v>
      </c>
      <c r="AD1" s="19" t="s">
        <v>29</v>
      </c>
      <c r="AE1" s="6" t="s">
        <v>30</v>
      </c>
      <c r="AF1" s="20" t="s">
        <v>31</v>
      </c>
      <c r="AG1" s="6" t="s">
        <v>32</v>
      </c>
      <c r="AH1" s="21" t="s">
        <v>33</v>
      </c>
      <c r="AI1" s="22" t="s">
        <v>34</v>
      </c>
      <c r="AJ1" s="20" t="s">
        <v>35</v>
      </c>
      <c r="AK1" s="21" t="s">
        <v>36</v>
      </c>
      <c r="AL1" s="20" t="s">
        <v>37</v>
      </c>
      <c r="AM1" s="21" t="s">
        <v>38</v>
      </c>
      <c r="AN1" s="20" t="s">
        <v>39</v>
      </c>
      <c r="AO1" s="21" t="s">
        <v>40</v>
      </c>
      <c r="AP1" s="20" t="s">
        <v>41</v>
      </c>
      <c r="AQ1" s="21" t="s">
        <v>42</v>
      </c>
      <c r="AR1" s="20" t="s">
        <v>43</v>
      </c>
      <c r="AS1" s="23" t="s">
        <v>44</v>
      </c>
      <c r="AT1" s="21" t="s">
        <v>45</v>
      </c>
      <c r="AU1" s="20" t="s">
        <v>46</v>
      </c>
      <c r="AV1" s="20" t="s">
        <v>47</v>
      </c>
      <c r="AW1" s="24" t="s">
        <v>48</v>
      </c>
      <c r="AX1" s="25" t="s">
        <v>49</v>
      </c>
      <c r="AY1" s="26" t="s">
        <v>50</v>
      </c>
      <c r="AZ1" s="6" t="s">
        <v>51</v>
      </c>
      <c r="BA1" s="20" t="s">
        <v>52</v>
      </c>
      <c r="BB1" s="20" t="s">
        <v>53</v>
      </c>
    </row>
    <row r="2" spans="1:54" s="45" customFormat="1" x14ac:dyDescent="0.25">
      <c r="A2" s="27">
        <v>5</v>
      </c>
      <c r="B2" s="28"/>
      <c r="C2" s="28"/>
      <c r="D2" s="28"/>
      <c r="E2" s="28" t="s">
        <v>54</v>
      </c>
      <c r="F2" s="28" t="s">
        <v>55</v>
      </c>
      <c r="G2" s="28" t="s">
        <v>56</v>
      </c>
      <c r="H2" s="29"/>
      <c r="I2" s="28" t="s">
        <v>65</v>
      </c>
      <c r="J2" s="28" t="s">
        <v>57</v>
      </c>
      <c r="K2" s="27" t="s">
        <v>66</v>
      </c>
      <c r="L2" s="31" t="s">
        <v>58</v>
      </c>
      <c r="M2" s="28" t="s">
        <v>64</v>
      </c>
      <c r="N2" s="28" t="s">
        <v>67</v>
      </c>
      <c r="O2" s="28"/>
      <c r="P2" s="46" t="s">
        <v>68</v>
      </c>
      <c r="Q2" s="28"/>
      <c r="R2" s="28"/>
      <c r="S2" s="28" t="s">
        <v>60</v>
      </c>
      <c r="T2" s="32"/>
      <c r="U2" s="33">
        <v>5</v>
      </c>
      <c r="V2" s="28" t="s">
        <v>61</v>
      </c>
      <c r="W2" s="34">
        <v>30</v>
      </c>
      <c r="X2" s="34">
        <v>25</v>
      </c>
      <c r="Y2" s="34">
        <v>40</v>
      </c>
      <c r="Z2" s="35">
        <v>7.2</v>
      </c>
      <c r="AA2" s="36">
        <v>4</v>
      </c>
      <c r="AB2" s="37">
        <f t="shared" ref="AB2:AB13" si="0">IF(W2="","",W2*X2*Y2/1000000)</f>
        <v>0.03</v>
      </c>
      <c r="AC2" s="35">
        <v>56</v>
      </c>
      <c r="AD2" s="38">
        <f t="shared" ref="AD2:AD13" si="1">IF(AA2="","",AC2/AB2*AA2)</f>
        <v>7466.666666666667</v>
      </c>
      <c r="AE2" s="39">
        <v>3500</v>
      </c>
      <c r="AF2" s="40">
        <f t="shared" ref="AF2:AF13" si="2">IF(ISERROR(AE2/AD2),"",AE2/AD2)</f>
        <v>0.46875</v>
      </c>
      <c r="AG2" s="28" t="s">
        <v>62</v>
      </c>
      <c r="AH2" s="41">
        <v>0.41399999999999998</v>
      </c>
      <c r="AI2" s="40">
        <f t="shared" ref="AI2:AI13" si="3">IF(ISERROR(U2*AH2),"",U2*AH2)</f>
        <v>2.0699999999999998</v>
      </c>
      <c r="AJ2" s="40">
        <f t="shared" ref="AJ2:AJ13" si="4">IF(ISERROR(U2+AF2+AI2),"",U2+AF2+AI2)</f>
        <v>7.5387500000000003</v>
      </c>
      <c r="AK2" s="42">
        <v>0</v>
      </c>
      <c r="AL2" s="40">
        <f t="shared" ref="AL2:AL13" si="5">IF(ISERROR(AY2*AK2),"",AY2*AK2)</f>
        <v>0</v>
      </c>
      <c r="AM2" s="42">
        <v>0</v>
      </c>
      <c r="AN2" s="40">
        <f t="shared" ref="AN2:AN13" si="6">IF(ISERROR(AY2*AM2),"",AY2*AM2)</f>
        <v>0</v>
      </c>
      <c r="AO2" s="42">
        <v>5.5E-2</v>
      </c>
      <c r="AP2" s="40">
        <f t="shared" ref="AP2:AP13" si="7">IF(ISERROR(AY2*AO2),"",AY2*AO2)</f>
        <v>0.59086499999999997</v>
      </c>
      <c r="AQ2" s="42">
        <v>0</v>
      </c>
      <c r="AR2" s="40">
        <f t="shared" ref="AR2:AR13" si="8">IF(ISERROR(U2*AQ2),"",U2*AQ2)</f>
        <v>0</v>
      </c>
      <c r="AS2" s="43">
        <v>0</v>
      </c>
      <c r="AT2" s="42">
        <v>0</v>
      </c>
      <c r="AU2" s="40">
        <f t="shared" ref="AU2:AU13" si="9">IF(ISERROR(AY2*AT2),"",AY2*AT2)</f>
        <v>0</v>
      </c>
      <c r="AV2" s="40">
        <f t="shared" ref="AV2:AV13" si="10">IF(ISERROR(AL2+AN2+AP2+AR2+AU2),"",AL2+AN2+AP2+AR2+AU2)</f>
        <v>0.59086499999999997</v>
      </c>
      <c r="AW2" s="40">
        <f t="shared" ref="AW2:AW13" si="11">IF(ISERROR(AJ2+AV2),"",AJ2+AV2)</f>
        <v>8.1296150000000011</v>
      </c>
      <c r="AX2" s="44">
        <f t="shared" ref="AX2:AX13" si="12">IF(ISERROR((AY2-AW2)/AY2),"",(AY2-AW2)/AY2)</f>
        <v>0.24326398585125189</v>
      </c>
      <c r="AY2" s="58">
        <v>10.743</v>
      </c>
      <c r="AZ2" s="36">
        <v>1188</v>
      </c>
      <c r="BA2" s="40">
        <f t="shared" ref="BA2:BA13" si="13">IF(ISERROR(AW2*AZ2),"",AW2*AZ2)</f>
        <v>9657.9826200000007</v>
      </c>
      <c r="BB2" s="40">
        <f t="shared" ref="BB2:BB13" si="14">IF(ISERROR(AY2*AZ2),"",AY2*AZ2)</f>
        <v>12762.684000000001</v>
      </c>
    </row>
    <row r="3" spans="1:54" ht="15" customHeight="1" x14ac:dyDescent="0.25">
      <c r="A3" s="30">
        <v>18</v>
      </c>
      <c r="B3" s="31"/>
      <c r="C3" s="31"/>
      <c r="D3" s="31"/>
      <c r="E3" s="28" t="s">
        <v>54</v>
      </c>
      <c r="F3" s="28" t="s">
        <v>55</v>
      </c>
      <c r="G3" s="28" t="s">
        <v>56</v>
      </c>
      <c r="H3" s="29"/>
      <c r="I3" s="28" t="s">
        <v>65</v>
      </c>
      <c r="J3" s="28" t="s">
        <v>57</v>
      </c>
      <c r="K3" s="27" t="s">
        <v>66</v>
      </c>
      <c r="L3" s="31" t="s">
        <v>58</v>
      </c>
      <c r="M3" s="52" t="s">
        <v>64</v>
      </c>
      <c r="N3" s="28" t="s">
        <v>72</v>
      </c>
      <c r="O3" s="28"/>
      <c r="P3" s="46" t="s">
        <v>73</v>
      </c>
      <c r="Q3" s="31"/>
      <c r="R3" s="31"/>
      <c r="S3" s="28" t="s">
        <v>60</v>
      </c>
      <c r="T3" s="32"/>
      <c r="U3" s="33">
        <v>5</v>
      </c>
      <c r="V3" s="28" t="s">
        <v>61</v>
      </c>
      <c r="W3" s="47">
        <v>30</v>
      </c>
      <c r="X3" s="47">
        <v>25</v>
      </c>
      <c r="Y3" s="47">
        <v>40</v>
      </c>
      <c r="Z3" s="48">
        <v>7.2</v>
      </c>
      <c r="AA3" s="36">
        <v>4</v>
      </c>
      <c r="AB3" s="49">
        <f t="shared" si="0"/>
        <v>0.03</v>
      </c>
      <c r="AC3" s="35">
        <v>56</v>
      </c>
      <c r="AD3" s="38">
        <f t="shared" si="1"/>
        <v>7466.666666666667</v>
      </c>
      <c r="AE3" s="39">
        <v>3500</v>
      </c>
      <c r="AF3" s="50">
        <f t="shared" si="2"/>
        <v>0.46875</v>
      </c>
      <c r="AG3" s="53" t="s">
        <v>62</v>
      </c>
      <c r="AH3" s="41">
        <v>0.41399999999999998</v>
      </c>
      <c r="AI3" s="40">
        <f t="shared" si="3"/>
        <v>2.0699999999999998</v>
      </c>
      <c r="AJ3" s="40">
        <f t="shared" si="4"/>
        <v>7.5387500000000003</v>
      </c>
      <c r="AK3" s="42">
        <v>0</v>
      </c>
      <c r="AL3" s="50">
        <f t="shared" si="5"/>
        <v>0</v>
      </c>
      <c r="AM3" s="42">
        <v>0</v>
      </c>
      <c r="AN3" s="50">
        <f t="shared" si="6"/>
        <v>0</v>
      </c>
      <c r="AO3" s="42">
        <v>5.5E-2</v>
      </c>
      <c r="AP3" s="40">
        <f t="shared" si="7"/>
        <v>0.59086499999999997</v>
      </c>
      <c r="AQ3" s="42">
        <v>0</v>
      </c>
      <c r="AR3" s="40">
        <f t="shared" si="8"/>
        <v>0</v>
      </c>
      <c r="AS3" s="43">
        <v>0</v>
      </c>
      <c r="AT3" s="42">
        <v>0</v>
      </c>
      <c r="AU3" s="40">
        <f t="shared" si="9"/>
        <v>0</v>
      </c>
      <c r="AV3" s="40">
        <f t="shared" si="10"/>
        <v>0.59086499999999997</v>
      </c>
      <c r="AW3" s="50">
        <f t="shared" si="11"/>
        <v>8.1296150000000011</v>
      </c>
      <c r="AX3" s="51">
        <f t="shared" si="12"/>
        <v>0.24326398585125189</v>
      </c>
      <c r="AY3" s="58">
        <v>10.743</v>
      </c>
      <c r="AZ3" s="5">
        <v>1188</v>
      </c>
      <c r="BA3" s="40">
        <f t="shared" si="13"/>
        <v>9657.9826200000007</v>
      </c>
      <c r="BB3" s="40">
        <f t="shared" si="14"/>
        <v>12762.684000000001</v>
      </c>
    </row>
    <row r="4" spans="1:54" ht="15" customHeight="1" x14ac:dyDescent="0.25">
      <c r="A4" s="30">
        <v>20</v>
      </c>
      <c r="B4" s="31"/>
      <c r="C4" s="31"/>
      <c r="D4" s="31"/>
      <c r="E4" s="28" t="s">
        <v>54</v>
      </c>
      <c r="F4" s="28" t="s">
        <v>55</v>
      </c>
      <c r="G4" s="28" t="s">
        <v>56</v>
      </c>
      <c r="H4" s="29"/>
      <c r="I4" s="28" t="s">
        <v>65</v>
      </c>
      <c r="J4" s="28" t="s">
        <v>57</v>
      </c>
      <c r="K4" s="27" t="s">
        <v>66</v>
      </c>
      <c r="L4" s="31" t="s">
        <v>58</v>
      </c>
      <c r="M4" s="52" t="s">
        <v>69</v>
      </c>
      <c r="N4" s="28" t="s">
        <v>74</v>
      </c>
      <c r="O4" s="28"/>
      <c r="P4" s="46" t="s">
        <v>75</v>
      </c>
      <c r="Q4" s="31"/>
      <c r="R4" s="31"/>
      <c r="S4" s="28" t="s">
        <v>60</v>
      </c>
      <c r="T4" s="32"/>
      <c r="U4" s="33">
        <v>5.78</v>
      </c>
      <c r="V4" s="28" t="s">
        <v>61</v>
      </c>
      <c r="W4" s="47">
        <v>30</v>
      </c>
      <c r="X4" s="47">
        <v>25</v>
      </c>
      <c r="Y4" s="47">
        <v>44</v>
      </c>
      <c r="Z4" s="48">
        <v>8.41</v>
      </c>
      <c r="AA4" s="36">
        <v>4</v>
      </c>
      <c r="AB4" s="49">
        <f t="shared" si="0"/>
        <v>3.3000000000000002E-2</v>
      </c>
      <c r="AC4" s="35">
        <v>56</v>
      </c>
      <c r="AD4" s="38">
        <f t="shared" si="1"/>
        <v>6787.878787878788</v>
      </c>
      <c r="AE4" s="39">
        <v>3500</v>
      </c>
      <c r="AF4" s="50">
        <f t="shared" si="2"/>
        <v>0.515625</v>
      </c>
      <c r="AG4" s="53" t="s">
        <v>62</v>
      </c>
      <c r="AH4" s="41">
        <v>0.41399999999999998</v>
      </c>
      <c r="AI4" s="40">
        <f t="shared" si="3"/>
        <v>2.3929200000000002</v>
      </c>
      <c r="AJ4" s="40">
        <f t="shared" si="4"/>
        <v>8.6885450000000013</v>
      </c>
      <c r="AK4" s="42">
        <v>0</v>
      </c>
      <c r="AL4" s="50">
        <f t="shared" si="5"/>
        <v>0</v>
      </c>
      <c r="AM4" s="42">
        <v>0</v>
      </c>
      <c r="AN4" s="50">
        <f t="shared" si="6"/>
        <v>0</v>
      </c>
      <c r="AO4" s="42">
        <v>5.5E-2</v>
      </c>
      <c r="AP4" s="40">
        <f t="shared" si="7"/>
        <v>0.66676499999999994</v>
      </c>
      <c r="AQ4" s="42">
        <v>0</v>
      </c>
      <c r="AR4" s="40">
        <f t="shared" si="8"/>
        <v>0</v>
      </c>
      <c r="AS4" s="43">
        <v>0</v>
      </c>
      <c r="AT4" s="42">
        <v>0</v>
      </c>
      <c r="AU4" s="40">
        <f t="shared" si="9"/>
        <v>0</v>
      </c>
      <c r="AV4" s="40">
        <f t="shared" si="10"/>
        <v>0.66676499999999994</v>
      </c>
      <c r="AW4" s="50">
        <f t="shared" si="11"/>
        <v>9.3553100000000011</v>
      </c>
      <c r="AX4" s="51">
        <f t="shared" si="12"/>
        <v>0.22830075063928057</v>
      </c>
      <c r="AY4" s="58">
        <v>12.122999999999999</v>
      </c>
      <c r="AZ4" s="5">
        <v>1748</v>
      </c>
      <c r="BA4" s="40">
        <f t="shared" si="13"/>
        <v>16353.081880000002</v>
      </c>
      <c r="BB4" s="40">
        <f t="shared" si="14"/>
        <v>21191.003999999997</v>
      </c>
    </row>
    <row r="5" spans="1:54" ht="15" customHeight="1" x14ac:dyDescent="0.25">
      <c r="A5" s="30">
        <v>21</v>
      </c>
      <c r="B5" s="31"/>
      <c r="C5" s="31"/>
      <c r="D5" s="31"/>
      <c r="E5" s="28" t="s">
        <v>54</v>
      </c>
      <c r="F5" s="28" t="s">
        <v>55</v>
      </c>
      <c r="G5" s="28" t="s">
        <v>56</v>
      </c>
      <c r="H5" s="31"/>
      <c r="I5" s="28" t="s">
        <v>65</v>
      </c>
      <c r="J5" s="28" t="s">
        <v>57</v>
      </c>
      <c r="K5" s="27" t="s">
        <v>66</v>
      </c>
      <c r="L5" s="31" t="s">
        <v>58</v>
      </c>
      <c r="M5" s="31" t="s">
        <v>70</v>
      </c>
      <c r="N5" s="31" t="s">
        <v>74</v>
      </c>
      <c r="O5" s="31"/>
      <c r="P5" s="46" t="s">
        <v>76</v>
      </c>
      <c r="Q5" s="31"/>
      <c r="R5" s="31"/>
      <c r="S5" s="28" t="s">
        <v>60</v>
      </c>
      <c r="T5" s="32"/>
      <c r="U5" s="33">
        <v>5.88</v>
      </c>
      <c r="V5" s="28" t="s">
        <v>61</v>
      </c>
      <c r="W5" s="47">
        <v>30</v>
      </c>
      <c r="X5" s="47">
        <v>25</v>
      </c>
      <c r="Y5" s="47">
        <v>44</v>
      </c>
      <c r="Z5" s="48">
        <v>8.41</v>
      </c>
      <c r="AA5" s="5">
        <v>4</v>
      </c>
      <c r="AB5" s="49">
        <f t="shared" si="0"/>
        <v>3.3000000000000002E-2</v>
      </c>
      <c r="AC5" s="35">
        <v>56</v>
      </c>
      <c r="AD5" s="38">
        <f t="shared" si="1"/>
        <v>6787.878787878788</v>
      </c>
      <c r="AE5" s="39">
        <v>3500</v>
      </c>
      <c r="AF5" s="50">
        <f t="shared" si="2"/>
        <v>0.515625</v>
      </c>
      <c r="AG5" s="31" t="s">
        <v>62</v>
      </c>
      <c r="AH5" s="41">
        <v>0.41399999999999998</v>
      </c>
      <c r="AI5" s="40">
        <f t="shared" si="3"/>
        <v>2.43432</v>
      </c>
      <c r="AJ5" s="40">
        <f t="shared" si="4"/>
        <v>8.8299450000000004</v>
      </c>
      <c r="AK5" s="42">
        <v>0</v>
      </c>
      <c r="AL5" s="50">
        <f t="shared" si="5"/>
        <v>0</v>
      </c>
      <c r="AM5" s="42">
        <v>0</v>
      </c>
      <c r="AN5" s="50">
        <f t="shared" si="6"/>
        <v>0</v>
      </c>
      <c r="AO5" s="42">
        <v>5.5E-2</v>
      </c>
      <c r="AP5" s="40">
        <f t="shared" si="7"/>
        <v>0.66676499999999994</v>
      </c>
      <c r="AQ5" s="42">
        <v>0</v>
      </c>
      <c r="AR5" s="40">
        <f t="shared" si="8"/>
        <v>0</v>
      </c>
      <c r="AS5" s="43">
        <v>0</v>
      </c>
      <c r="AT5" s="42">
        <v>0</v>
      </c>
      <c r="AU5" s="40">
        <f t="shared" si="9"/>
        <v>0</v>
      </c>
      <c r="AV5" s="40">
        <f t="shared" si="10"/>
        <v>0.66676499999999994</v>
      </c>
      <c r="AW5" s="50">
        <f t="shared" si="11"/>
        <v>9.4967100000000002</v>
      </c>
      <c r="AX5" s="51">
        <f t="shared" si="12"/>
        <v>0.21663697104677054</v>
      </c>
      <c r="AY5" s="58">
        <v>12.122999999999999</v>
      </c>
      <c r="AZ5" s="5">
        <v>248</v>
      </c>
      <c r="BA5" s="40">
        <f t="shared" si="13"/>
        <v>2355.18408</v>
      </c>
      <c r="BB5" s="40">
        <f t="shared" si="14"/>
        <v>3006.5039999999999</v>
      </c>
    </row>
    <row r="6" spans="1:54" ht="15" customHeight="1" x14ac:dyDescent="0.25">
      <c r="A6" s="30">
        <v>22</v>
      </c>
      <c r="B6" s="31"/>
      <c r="C6" s="31"/>
      <c r="D6" s="31"/>
      <c r="E6" s="28" t="s">
        <v>54</v>
      </c>
      <c r="F6" s="28" t="s">
        <v>55</v>
      </c>
      <c r="G6" s="28" t="s">
        <v>56</v>
      </c>
      <c r="H6" s="31"/>
      <c r="I6" s="28" t="s">
        <v>65</v>
      </c>
      <c r="J6" s="28" t="s">
        <v>57</v>
      </c>
      <c r="K6" s="27" t="s">
        <v>66</v>
      </c>
      <c r="L6" s="31" t="s">
        <v>71</v>
      </c>
      <c r="M6" s="31" t="s">
        <v>59</v>
      </c>
      <c r="N6" s="31" t="s">
        <v>77</v>
      </c>
      <c r="O6" s="31"/>
      <c r="P6" s="46" t="s">
        <v>78</v>
      </c>
      <c r="Q6" s="31"/>
      <c r="R6" s="31"/>
      <c r="S6" s="28" t="s">
        <v>60</v>
      </c>
      <c r="T6" s="32"/>
      <c r="U6" s="33">
        <v>3.68</v>
      </c>
      <c r="V6" s="28" t="s">
        <v>61</v>
      </c>
      <c r="W6" s="47">
        <v>30</v>
      </c>
      <c r="X6" s="47">
        <v>25</v>
      </c>
      <c r="Y6" s="47">
        <v>32</v>
      </c>
      <c r="Z6" s="48">
        <v>4.87</v>
      </c>
      <c r="AA6" s="5">
        <v>4</v>
      </c>
      <c r="AB6" s="49">
        <f t="shared" si="0"/>
        <v>2.4E-2</v>
      </c>
      <c r="AC6" s="35">
        <v>56</v>
      </c>
      <c r="AD6" s="38">
        <f t="shared" si="1"/>
        <v>9333.3333333333339</v>
      </c>
      <c r="AE6" s="39">
        <v>3500</v>
      </c>
      <c r="AF6" s="50">
        <f t="shared" si="2"/>
        <v>0.375</v>
      </c>
      <c r="AG6" s="31" t="s">
        <v>62</v>
      </c>
      <c r="AH6" s="41">
        <v>0.41399999999999998</v>
      </c>
      <c r="AI6" s="40">
        <f t="shared" si="3"/>
        <v>1.52352</v>
      </c>
      <c r="AJ6" s="40">
        <f t="shared" si="4"/>
        <v>5.5785199999999993</v>
      </c>
      <c r="AK6" s="42">
        <v>0</v>
      </c>
      <c r="AL6" s="50">
        <f t="shared" si="5"/>
        <v>0</v>
      </c>
      <c r="AM6" s="42">
        <v>0</v>
      </c>
      <c r="AN6" s="50">
        <f t="shared" si="6"/>
        <v>0</v>
      </c>
      <c r="AO6" s="42">
        <v>5.5E-2</v>
      </c>
      <c r="AP6" s="40">
        <f t="shared" si="7"/>
        <v>0.43961500000000003</v>
      </c>
      <c r="AQ6" s="42">
        <v>0</v>
      </c>
      <c r="AR6" s="40">
        <f t="shared" si="8"/>
        <v>0</v>
      </c>
      <c r="AS6" s="43">
        <v>0</v>
      </c>
      <c r="AT6" s="42">
        <v>0</v>
      </c>
      <c r="AU6" s="40">
        <f t="shared" si="9"/>
        <v>0</v>
      </c>
      <c r="AV6" s="40">
        <f t="shared" si="10"/>
        <v>0.43961500000000003</v>
      </c>
      <c r="AW6" s="50">
        <f t="shared" si="11"/>
        <v>6.0181349999999991</v>
      </c>
      <c r="AX6" s="51">
        <f t="shared" si="12"/>
        <v>0.24707431502564758</v>
      </c>
      <c r="AY6" s="58">
        <v>7.9930000000000003</v>
      </c>
      <c r="AZ6" s="5">
        <v>1572</v>
      </c>
      <c r="BA6" s="40">
        <f t="shared" si="13"/>
        <v>9460.5082199999979</v>
      </c>
      <c r="BB6" s="40">
        <f t="shared" si="14"/>
        <v>12564.996000000001</v>
      </c>
    </row>
    <row r="7" spans="1:54" ht="15" customHeight="1" x14ac:dyDescent="0.25">
      <c r="A7" s="30">
        <v>23</v>
      </c>
      <c r="B7" s="31"/>
      <c r="C7" s="31"/>
      <c r="D7" s="31"/>
      <c r="E7" s="28" t="s">
        <v>54</v>
      </c>
      <c r="F7" s="28" t="s">
        <v>55</v>
      </c>
      <c r="G7" s="28" t="s">
        <v>56</v>
      </c>
      <c r="H7" s="31"/>
      <c r="I7" s="28" t="s">
        <v>65</v>
      </c>
      <c r="J7" s="28" t="s">
        <v>57</v>
      </c>
      <c r="K7" s="27" t="s">
        <v>66</v>
      </c>
      <c r="L7" s="31" t="s">
        <v>58</v>
      </c>
      <c r="M7" s="31" t="s">
        <v>63</v>
      </c>
      <c r="N7" s="31" t="s">
        <v>77</v>
      </c>
      <c r="O7" s="31"/>
      <c r="P7" s="46" t="s">
        <v>79</v>
      </c>
      <c r="Q7" s="31"/>
      <c r="R7" s="31"/>
      <c r="S7" s="28" t="s">
        <v>60</v>
      </c>
      <c r="T7" s="32"/>
      <c r="U7" s="33">
        <v>4.5</v>
      </c>
      <c r="V7" s="28" t="s">
        <v>61</v>
      </c>
      <c r="W7" s="47">
        <v>30</v>
      </c>
      <c r="X7" s="47">
        <v>25</v>
      </c>
      <c r="Y7" s="47">
        <v>36</v>
      </c>
      <c r="Z7" s="48">
        <v>6.31</v>
      </c>
      <c r="AA7" s="5">
        <v>4</v>
      </c>
      <c r="AB7" s="49">
        <f t="shared" si="0"/>
        <v>2.7E-2</v>
      </c>
      <c r="AC7" s="35">
        <v>56</v>
      </c>
      <c r="AD7" s="38">
        <f t="shared" si="1"/>
        <v>8296.2962962962956</v>
      </c>
      <c r="AE7" s="39">
        <v>3500</v>
      </c>
      <c r="AF7" s="50">
        <f t="shared" si="2"/>
        <v>0.42187500000000006</v>
      </c>
      <c r="AG7" s="31" t="s">
        <v>62</v>
      </c>
      <c r="AH7" s="41">
        <v>0.41399999999999998</v>
      </c>
      <c r="AI7" s="40">
        <f t="shared" si="3"/>
        <v>1.863</v>
      </c>
      <c r="AJ7" s="40">
        <f t="shared" si="4"/>
        <v>6.7848749999999995</v>
      </c>
      <c r="AK7" s="42">
        <v>0</v>
      </c>
      <c r="AL7" s="50">
        <f t="shared" si="5"/>
        <v>0</v>
      </c>
      <c r="AM7" s="42">
        <v>0</v>
      </c>
      <c r="AN7" s="50">
        <f t="shared" si="6"/>
        <v>0</v>
      </c>
      <c r="AO7" s="42">
        <v>5.5E-2</v>
      </c>
      <c r="AP7" s="40">
        <f t="shared" si="7"/>
        <v>0.53025500000000003</v>
      </c>
      <c r="AQ7" s="42">
        <v>0</v>
      </c>
      <c r="AR7" s="40">
        <f t="shared" si="8"/>
        <v>0</v>
      </c>
      <c r="AS7" s="43">
        <v>0</v>
      </c>
      <c r="AT7" s="42">
        <v>0</v>
      </c>
      <c r="AU7" s="40">
        <f t="shared" si="9"/>
        <v>0</v>
      </c>
      <c r="AV7" s="40">
        <f t="shared" si="10"/>
        <v>0.53025500000000003</v>
      </c>
      <c r="AW7" s="50">
        <f t="shared" si="11"/>
        <v>7.3151299999999999</v>
      </c>
      <c r="AX7" s="51">
        <f t="shared" si="12"/>
        <v>0.24124779587179754</v>
      </c>
      <c r="AY7" s="58">
        <v>9.641</v>
      </c>
      <c r="AZ7" s="5">
        <v>1160</v>
      </c>
      <c r="BA7" s="40">
        <f t="shared" si="13"/>
        <v>8485.5507999999991</v>
      </c>
      <c r="BB7" s="40">
        <f t="shared" si="14"/>
        <v>11183.56</v>
      </c>
    </row>
    <row r="8" spans="1:54" x14ac:dyDescent="0.25">
      <c r="A8" s="30">
        <v>27</v>
      </c>
      <c r="B8" s="31"/>
      <c r="C8" s="31"/>
      <c r="D8" s="31"/>
      <c r="E8" s="28" t="s">
        <v>54</v>
      </c>
      <c r="F8" s="28" t="s">
        <v>55</v>
      </c>
      <c r="G8" s="28" t="s">
        <v>56</v>
      </c>
      <c r="H8" s="31"/>
      <c r="I8" s="28" t="s">
        <v>65</v>
      </c>
      <c r="J8" s="28" t="s">
        <v>57</v>
      </c>
      <c r="K8" s="27" t="s">
        <v>66</v>
      </c>
      <c r="L8" s="31" t="s">
        <v>58</v>
      </c>
      <c r="M8" s="31" t="s">
        <v>69</v>
      </c>
      <c r="N8" s="31" t="s">
        <v>77</v>
      </c>
      <c r="O8" s="31"/>
      <c r="P8" s="46" t="s">
        <v>80</v>
      </c>
      <c r="Q8" s="31"/>
      <c r="R8" s="31"/>
      <c r="S8" s="28" t="s">
        <v>60</v>
      </c>
      <c r="T8" s="32"/>
      <c r="U8" s="33">
        <v>5.78</v>
      </c>
      <c r="V8" s="28" t="s">
        <v>61</v>
      </c>
      <c r="W8" s="47">
        <v>30</v>
      </c>
      <c r="X8" s="47">
        <v>25</v>
      </c>
      <c r="Y8" s="47">
        <v>44</v>
      </c>
      <c r="Z8" s="48">
        <v>8.41</v>
      </c>
      <c r="AA8" s="5">
        <v>4</v>
      </c>
      <c r="AB8" s="49">
        <f t="shared" si="0"/>
        <v>3.3000000000000002E-2</v>
      </c>
      <c r="AC8" s="35">
        <v>56</v>
      </c>
      <c r="AD8" s="38">
        <f t="shared" si="1"/>
        <v>6787.878787878788</v>
      </c>
      <c r="AE8" s="39">
        <v>3500</v>
      </c>
      <c r="AF8" s="50">
        <f t="shared" si="2"/>
        <v>0.515625</v>
      </c>
      <c r="AG8" s="31" t="s">
        <v>62</v>
      </c>
      <c r="AH8" s="41">
        <v>0.41399999999999998</v>
      </c>
      <c r="AI8" s="40">
        <f t="shared" si="3"/>
        <v>2.3929200000000002</v>
      </c>
      <c r="AJ8" s="40">
        <f t="shared" si="4"/>
        <v>8.6885450000000013</v>
      </c>
      <c r="AK8" s="42">
        <v>0</v>
      </c>
      <c r="AL8" s="50">
        <f t="shared" si="5"/>
        <v>0</v>
      </c>
      <c r="AM8" s="42">
        <v>0</v>
      </c>
      <c r="AN8" s="50">
        <f t="shared" si="6"/>
        <v>0</v>
      </c>
      <c r="AO8" s="42">
        <v>5.5E-2</v>
      </c>
      <c r="AP8" s="40">
        <f t="shared" si="7"/>
        <v>0.66676499999999994</v>
      </c>
      <c r="AQ8" s="42">
        <v>0</v>
      </c>
      <c r="AR8" s="40">
        <f t="shared" si="8"/>
        <v>0</v>
      </c>
      <c r="AS8" s="43">
        <v>0</v>
      </c>
      <c r="AT8" s="42">
        <v>0</v>
      </c>
      <c r="AU8" s="40">
        <f t="shared" si="9"/>
        <v>0</v>
      </c>
      <c r="AV8" s="40">
        <f t="shared" si="10"/>
        <v>0.66676499999999994</v>
      </c>
      <c r="AW8" s="50">
        <f t="shared" si="11"/>
        <v>9.3553100000000011</v>
      </c>
      <c r="AX8" s="51">
        <f t="shared" si="12"/>
        <v>0.22830075063928057</v>
      </c>
      <c r="AY8" s="58">
        <v>12.122999999999999</v>
      </c>
      <c r="AZ8" s="5">
        <v>1748</v>
      </c>
      <c r="BA8" s="40">
        <f t="shared" si="13"/>
        <v>16353.081880000002</v>
      </c>
      <c r="BB8" s="40">
        <f t="shared" si="14"/>
        <v>21191.003999999997</v>
      </c>
    </row>
    <row r="9" spans="1:54" x14ac:dyDescent="0.25">
      <c r="A9" s="30">
        <v>28</v>
      </c>
      <c r="B9" s="31"/>
      <c r="C9" s="31"/>
      <c r="D9" s="31"/>
      <c r="E9" s="28" t="s">
        <v>54</v>
      </c>
      <c r="F9" s="28" t="s">
        <v>55</v>
      </c>
      <c r="G9" s="28" t="s">
        <v>56</v>
      </c>
      <c r="H9" s="31"/>
      <c r="I9" s="28" t="s">
        <v>65</v>
      </c>
      <c r="J9" s="28" t="s">
        <v>57</v>
      </c>
      <c r="K9" s="27" t="s">
        <v>66</v>
      </c>
      <c r="L9" s="31" t="s">
        <v>58</v>
      </c>
      <c r="M9" s="31" t="s">
        <v>70</v>
      </c>
      <c r="N9" s="31" t="s">
        <v>77</v>
      </c>
      <c r="O9" s="31"/>
      <c r="P9" s="46" t="s">
        <v>81</v>
      </c>
      <c r="Q9" s="31"/>
      <c r="R9" s="31"/>
      <c r="S9" s="28" t="s">
        <v>60</v>
      </c>
      <c r="T9" s="32"/>
      <c r="U9" s="33">
        <v>5.88</v>
      </c>
      <c r="V9" s="28" t="s">
        <v>61</v>
      </c>
      <c r="W9" s="47">
        <v>30</v>
      </c>
      <c r="X9" s="47">
        <v>25</v>
      </c>
      <c r="Y9" s="47">
        <v>44</v>
      </c>
      <c r="Z9" s="48">
        <v>8.41</v>
      </c>
      <c r="AA9" s="5">
        <v>4</v>
      </c>
      <c r="AB9" s="49">
        <f t="shared" si="0"/>
        <v>3.3000000000000002E-2</v>
      </c>
      <c r="AC9" s="35">
        <v>56</v>
      </c>
      <c r="AD9" s="38">
        <f t="shared" si="1"/>
        <v>6787.878787878788</v>
      </c>
      <c r="AE9" s="39">
        <v>3500</v>
      </c>
      <c r="AF9" s="50">
        <f t="shared" si="2"/>
        <v>0.515625</v>
      </c>
      <c r="AG9" s="31" t="s">
        <v>62</v>
      </c>
      <c r="AH9" s="41">
        <v>0.41399999999999998</v>
      </c>
      <c r="AI9" s="40">
        <f t="shared" si="3"/>
        <v>2.43432</v>
      </c>
      <c r="AJ9" s="40">
        <f t="shared" si="4"/>
        <v>8.8299450000000004</v>
      </c>
      <c r="AK9" s="42">
        <v>0</v>
      </c>
      <c r="AL9" s="50">
        <f t="shared" si="5"/>
        <v>0</v>
      </c>
      <c r="AM9" s="42">
        <v>0</v>
      </c>
      <c r="AN9" s="50">
        <f t="shared" si="6"/>
        <v>0</v>
      </c>
      <c r="AO9" s="42">
        <v>5.5E-2</v>
      </c>
      <c r="AP9" s="40">
        <f t="shared" si="7"/>
        <v>0.66676499999999994</v>
      </c>
      <c r="AQ9" s="42">
        <v>0</v>
      </c>
      <c r="AR9" s="40">
        <f t="shared" si="8"/>
        <v>0</v>
      </c>
      <c r="AS9" s="43">
        <v>0</v>
      </c>
      <c r="AT9" s="42">
        <v>0</v>
      </c>
      <c r="AU9" s="40">
        <f t="shared" si="9"/>
        <v>0</v>
      </c>
      <c r="AV9" s="40">
        <f t="shared" si="10"/>
        <v>0.66676499999999994</v>
      </c>
      <c r="AW9" s="50">
        <f t="shared" si="11"/>
        <v>9.4967100000000002</v>
      </c>
      <c r="AX9" s="51">
        <f t="shared" si="12"/>
        <v>0.21663697104677054</v>
      </c>
      <c r="AY9" s="58">
        <v>12.122999999999999</v>
      </c>
      <c r="AZ9" s="5">
        <v>248</v>
      </c>
      <c r="BA9" s="40">
        <f t="shared" si="13"/>
        <v>2355.18408</v>
      </c>
      <c r="BB9" s="40">
        <f t="shared" si="14"/>
        <v>3006.5039999999999</v>
      </c>
    </row>
    <row r="10" spans="1:54" x14ac:dyDescent="0.25">
      <c r="A10" s="30">
        <v>29</v>
      </c>
      <c r="B10" s="31"/>
      <c r="C10" s="31"/>
      <c r="D10" s="31"/>
      <c r="E10" s="28" t="s">
        <v>54</v>
      </c>
      <c r="F10" s="28" t="s">
        <v>55</v>
      </c>
      <c r="G10" s="28" t="s">
        <v>56</v>
      </c>
      <c r="H10" s="31"/>
      <c r="I10" s="28" t="s">
        <v>65</v>
      </c>
      <c r="J10" s="28" t="s">
        <v>57</v>
      </c>
      <c r="K10" s="27" t="s">
        <v>66</v>
      </c>
      <c r="L10" s="31" t="s">
        <v>58</v>
      </c>
      <c r="M10" s="31" t="s">
        <v>59</v>
      </c>
      <c r="N10" s="31" t="s">
        <v>82</v>
      </c>
      <c r="O10" s="31"/>
      <c r="P10" s="46" t="s">
        <v>83</v>
      </c>
      <c r="Q10" s="31"/>
      <c r="R10" s="31"/>
      <c r="S10" s="28" t="s">
        <v>60</v>
      </c>
      <c r="T10" s="32"/>
      <c r="U10" s="33">
        <v>3.68</v>
      </c>
      <c r="V10" s="28" t="s">
        <v>61</v>
      </c>
      <c r="W10" s="47">
        <v>30</v>
      </c>
      <c r="X10" s="47">
        <v>25</v>
      </c>
      <c r="Y10" s="47">
        <v>32</v>
      </c>
      <c r="Z10" s="48">
        <v>4.87</v>
      </c>
      <c r="AA10" s="5">
        <v>4</v>
      </c>
      <c r="AB10" s="49">
        <f t="shared" si="0"/>
        <v>2.4E-2</v>
      </c>
      <c r="AC10" s="35">
        <v>56</v>
      </c>
      <c r="AD10" s="38">
        <f t="shared" si="1"/>
        <v>9333.3333333333339</v>
      </c>
      <c r="AE10" s="39">
        <v>3500</v>
      </c>
      <c r="AF10" s="50">
        <f t="shared" si="2"/>
        <v>0.375</v>
      </c>
      <c r="AG10" s="31" t="s">
        <v>62</v>
      </c>
      <c r="AH10" s="41">
        <v>0.41399999999999998</v>
      </c>
      <c r="AI10" s="40">
        <f t="shared" si="3"/>
        <v>1.52352</v>
      </c>
      <c r="AJ10" s="40">
        <f t="shared" si="4"/>
        <v>5.5785199999999993</v>
      </c>
      <c r="AK10" s="42">
        <v>0</v>
      </c>
      <c r="AL10" s="50">
        <f t="shared" si="5"/>
        <v>0</v>
      </c>
      <c r="AM10" s="42">
        <v>0</v>
      </c>
      <c r="AN10" s="50">
        <f t="shared" si="6"/>
        <v>0</v>
      </c>
      <c r="AO10" s="42">
        <v>5.5E-2</v>
      </c>
      <c r="AP10" s="40">
        <f t="shared" si="7"/>
        <v>0.43961500000000003</v>
      </c>
      <c r="AQ10" s="42">
        <v>0</v>
      </c>
      <c r="AR10" s="40">
        <f t="shared" si="8"/>
        <v>0</v>
      </c>
      <c r="AS10" s="43">
        <v>0</v>
      </c>
      <c r="AT10" s="42">
        <v>0</v>
      </c>
      <c r="AU10" s="40">
        <f t="shared" si="9"/>
        <v>0</v>
      </c>
      <c r="AV10" s="40">
        <f t="shared" si="10"/>
        <v>0.43961500000000003</v>
      </c>
      <c r="AW10" s="50">
        <f t="shared" si="11"/>
        <v>6.0181349999999991</v>
      </c>
      <c r="AX10" s="51">
        <f t="shared" si="12"/>
        <v>0.24707431502564758</v>
      </c>
      <c r="AY10" s="58">
        <v>7.9930000000000003</v>
      </c>
      <c r="AZ10" s="5">
        <v>1020</v>
      </c>
      <c r="BA10" s="40">
        <f t="shared" si="13"/>
        <v>6138.497699999999</v>
      </c>
      <c r="BB10" s="40">
        <f t="shared" si="14"/>
        <v>8152.8600000000006</v>
      </c>
    </row>
    <row r="11" spans="1:54" x14ac:dyDescent="0.25">
      <c r="A11" s="30">
        <v>30</v>
      </c>
      <c r="B11" s="31"/>
      <c r="C11" s="31"/>
      <c r="D11" s="31"/>
      <c r="E11" s="28" t="s">
        <v>54</v>
      </c>
      <c r="F11" s="28" t="s">
        <v>55</v>
      </c>
      <c r="G11" s="28" t="s">
        <v>56</v>
      </c>
      <c r="H11" s="31"/>
      <c r="I11" s="28" t="s">
        <v>65</v>
      </c>
      <c r="J11" s="28" t="s">
        <v>57</v>
      </c>
      <c r="K11" s="27" t="s">
        <v>66</v>
      </c>
      <c r="L11" s="31" t="s">
        <v>58</v>
      </c>
      <c r="M11" s="31" t="s">
        <v>63</v>
      </c>
      <c r="N11" s="31" t="s">
        <v>82</v>
      </c>
      <c r="O11" s="31"/>
      <c r="P11" s="46" t="s">
        <v>84</v>
      </c>
      <c r="Q11" s="31"/>
      <c r="R11" s="31"/>
      <c r="S11" s="28" t="s">
        <v>60</v>
      </c>
      <c r="T11" s="32"/>
      <c r="U11" s="33">
        <v>4.5</v>
      </c>
      <c r="V11" s="28" t="s">
        <v>61</v>
      </c>
      <c r="W11" s="47">
        <v>30</v>
      </c>
      <c r="X11" s="47">
        <v>25</v>
      </c>
      <c r="Y11" s="47">
        <v>36</v>
      </c>
      <c r="Z11" s="48">
        <v>6.31</v>
      </c>
      <c r="AA11" s="5">
        <v>4</v>
      </c>
      <c r="AB11" s="49">
        <f t="shared" si="0"/>
        <v>2.7E-2</v>
      </c>
      <c r="AC11" s="35">
        <v>56</v>
      </c>
      <c r="AD11" s="38">
        <f t="shared" si="1"/>
        <v>8296.2962962962956</v>
      </c>
      <c r="AE11" s="39">
        <v>3500</v>
      </c>
      <c r="AF11" s="50">
        <f t="shared" si="2"/>
        <v>0.42187500000000006</v>
      </c>
      <c r="AG11" s="31" t="s">
        <v>62</v>
      </c>
      <c r="AH11" s="41">
        <v>0.41399999999999998</v>
      </c>
      <c r="AI11" s="40">
        <f t="shared" si="3"/>
        <v>1.863</v>
      </c>
      <c r="AJ11" s="40">
        <f t="shared" si="4"/>
        <v>6.7848749999999995</v>
      </c>
      <c r="AK11" s="42">
        <v>0</v>
      </c>
      <c r="AL11" s="50">
        <f t="shared" si="5"/>
        <v>0</v>
      </c>
      <c r="AM11" s="42">
        <v>0</v>
      </c>
      <c r="AN11" s="50">
        <f t="shared" si="6"/>
        <v>0</v>
      </c>
      <c r="AO11" s="42">
        <v>5.5E-2</v>
      </c>
      <c r="AP11" s="40">
        <f t="shared" si="7"/>
        <v>0.53025500000000003</v>
      </c>
      <c r="AQ11" s="42">
        <v>0</v>
      </c>
      <c r="AR11" s="40">
        <f t="shared" si="8"/>
        <v>0</v>
      </c>
      <c r="AS11" s="43">
        <v>0</v>
      </c>
      <c r="AT11" s="42">
        <v>0</v>
      </c>
      <c r="AU11" s="40">
        <f t="shared" si="9"/>
        <v>0</v>
      </c>
      <c r="AV11" s="40">
        <f t="shared" si="10"/>
        <v>0.53025500000000003</v>
      </c>
      <c r="AW11" s="50">
        <f t="shared" si="11"/>
        <v>7.3151299999999999</v>
      </c>
      <c r="AX11" s="51">
        <f t="shared" si="12"/>
        <v>0.24124779587179754</v>
      </c>
      <c r="AY11" s="58">
        <v>9.641</v>
      </c>
      <c r="AZ11" s="5">
        <v>756</v>
      </c>
      <c r="BA11" s="40">
        <f t="shared" si="13"/>
        <v>5530.2382799999996</v>
      </c>
      <c r="BB11" s="40">
        <f t="shared" si="14"/>
        <v>7288.5960000000005</v>
      </c>
    </row>
    <row r="12" spans="1:54" x14ac:dyDescent="0.25">
      <c r="A12" s="30">
        <v>32</v>
      </c>
      <c r="B12" s="31"/>
      <c r="C12" s="31"/>
      <c r="D12" s="31"/>
      <c r="E12" s="28" t="s">
        <v>54</v>
      </c>
      <c r="F12" s="28" t="s">
        <v>55</v>
      </c>
      <c r="G12" s="28" t="s">
        <v>56</v>
      </c>
      <c r="H12" s="31"/>
      <c r="I12" s="28" t="s">
        <v>65</v>
      </c>
      <c r="J12" s="28" t="s">
        <v>57</v>
      </c>
      <c r="K12" s="27" t="s">
        <v>66</v>
      </c>
      <c r="L12" s="31" t="s">
        <v>58</v>
      </c>
      <c r="M12" s="31" t="s">
        <v>64</v>
      </c>
      <c r="N12" s="31" t="s">
        <v>85</v>
      </c>
      <c r="O12" s="31"/>
      <c r="P12" s="46" t="s">
        <v>86</v>
      </c>
      <c r="Q12" s="31"/>
      <c r="R12" s="31"/>
      <c r="S12" s="28" t="s">
        <v>60</v>
      </c>
      <c r="T12" s="32"/>
      <c r="U12" s="33">
        <v>5</v>
      </c>
      <c r="V12" s="28" t="s">
        <v>61</v>
      </c>
      <c r="W12" s="47">
        <v>30</v>
      </c>
      <c r="X12" s="47">
        <v>25</v>
      </c>
      <c r="Y12" s="47">
        <v>40</v>
      </c>
      <c r="Z12" s="48">
        <v>7.2</v>
      </c>
      <c r="AA12" s="5">
        <v>4</v>
      </c>
      <c r="AB12" s="49">
        <f t="shared" si="0"/>
        <v>0.03</v>
      </c>
      <c r="AC12" s="35">
        <v>56</v>
      </c>
      <c r="AD12" s="38">
        <f t="shared" si="1"/>
        <v>7466.666666666667</v>
      </c>
      <c r="AE12" s="39">
        <v>3500</v>
      </c>
      <c r="AF12" s="50">
        <f t="shared" si="2"/>
        <v>0.46875</v>
      </c>
      <c r="AG12" s="31" t="s">
        <v>62</v>
      </c>
      <c r="AH12" s="41">
        <v>0.41399999999999998</v>
      </c>
      <c r="AI12" s="40">
        <f t="shared" si="3"/>
        <v>2.0699999999999998</v>
      </c>
      <c r="AJ12" s="40">
        <f t="shared" si="4"/>
        <v>7.5387500000000003</v>
      </c>
      <c r="AK12" s="42">
        <v>0</v>
      </c>
      <c r="AL12" s="50">
        <f t="shared" si="5"/>
        <v>0</v>
      </c>
      <c r="AM12" s="42">
        <v>0</v>
      </c>
      <c r="AN12" s="50">
        <f t="shared" si="6"/>
        <v>0</v>
      </c>
      <c r="AO12" s="42">
        <v>5.5E-2</v>
      </c>
      <c r="AP12" s="40">
        <f t="shared" si="7"/>
        <v>0.59086499999999997</v>
      </c>
      <c r="AQ12" s="42">
        <v>0</v>
      </c>
      <c r="AR12" s="40">
        <f t="shared" si="8"/>
        <v>0</v>
      </c>
      <c r="AS12" s="43">
        <v>0</v>
      </c>
      <c r="AT12" s="42">
        <v>0</v>
      </c>
      <c r="AU12" s="40">
        <f t="shared" si="9"/>
        <v>0</v>
      </c>
      <c r="AV12" s="40">
        <f t="shared" si="10"/>
        <v>0.59086499999999997</v>
      </c>
      <c r="AW12" s="50">
        <f t="shared" si="11"/>
        <v>8.1296150000000011</v>
      </c>
      <c r="AX12" s="51">
        <f t="shared" si="12"/>
        <v>0.24326398585125189</v>
      </c>
      <c r="AY12" s="58">
        <v>10.743</v>
      </c>
      <c r="AZ12" s="5">
        <v>1160</v>
      </c>
      <c r="BA12" s="40">
        <f t="shared" si="13"/>
        <v>9430.3534000000018</v>
      </c>
      <c r="BB12" s="40">
        <f t="shared" si="14"/>
        <v>12461.880000000001</v>
      </c>
    </row>
    <row r="13" spans="1:54" x14ac:dyDescent="0.25">
      <c r="A13" s="30">
        <v>33</v>
      </c>
      <c r="B13" s="31"/>
      <c r="C13" s="31"/>
      <c r="D13" s="31"/>
      <c r="E13" s="28" t="s">
        <v>54</v>
      </c>
      <c r="F13" s="28" t="s">
        <v>55</v>
      </c>
      <c r="G13" s="28" t="s">
        <v>56</v>
      </c>
      <c r="H13" s="31"/>
      <c r="I13" s="28" t="s">
        <v>65</v>
      </c>
      <c r="J13" s="28" t="s">
        <v>57</v>
      </c>
      <c r="K13" s="27" t="s">
        <v>87</v>
      </c>
      <c r="L13" s="31" t="s">
        <v>71</v>
      </c>
      <c r="M13" s="31" t="s">
        <v>69</v>
      </c>
      <c r="N13" s="31" t="s">
        <v>85</v>
      </c>
      <c r="O13" s="31"/>
      <c r="P13" s="46" t="s">
        <v>88</v>
      </c>
      <c r="Q13" s="31"/>
      <c r="R13" s="31"/>
      <c r="S13" s="28" t="s">
        <v>60</v>
      </c>
      <c r="T13" s="32"/>
      <c r="U13" s="33">
        <v>5.78</v>
      </c>
      <c r="V13" s="28" t="s">
        <v>61</v>
      </c>
      <c r="W13" s="47">
        <v>30</v>
      </c>
      <c r="X13" s="47">
        <v>25</v>
      </c>
      <c r="Y13" s="47">
        <v>44</v>
      </c>
      <c r="Z13" s="48">
        <v>8.41</v>
      </c>
      <c r="AA13" s="5">
        <v>4</v>
      </c>
      <c r="AB13" s="49">
        <f t="shared" si="0"/>
        <v>3.3000000000000002E-2</v>
      </c>
      <c r="AC13" s="35">
        <v>56</v>
      </c>
      <c r="AD13" s="38">
        <f t="shared" si="1"/>
        <v>6787.878787878788</v>
      </c>
      <c r="AE13" s="39">
        <v>3500</v>
      </c>
      <c r="AF13" s="50">
        <f t="shared" si="2"/>
        <v>0.515625</v>
      </c>
      <c r="AG13" s="31" t="s">
        <v>62</v>
      </c>
      <c r="AH13" s="41">
        <v>0.41399999999999998</v>
      </c>
      <c r="AI13" s="40">
        <f t="shared" si="3"/>
        <v>2.3929200000000002</v>
      </c>
      <c r="AJ13" s="40">
        <f t="shared" si="4"/>
        <v>8.6885450000000013</v>
      </c>
      <c r="AK13" s="42">
        <v>0</v>
      </c>
      <c r="AL13" s="50">
        <f t="shared" si="5"/>
        <v>0</v>
      </c>
      <c r="AM13" s="42">
        <v>0</v>
      </c>
      <c r="AN13" s="50">
        <f t="shared" si="6"/>
        <v>0</v>
      </c>
      <c r="AO13" s="42">
        <v>5.5E-2</v>
      </c>
      <c r="AP13" s="40">
        <f t="shared" si="7"/>
        <v>0.66676499999999994</v>
      </c>
      <c r="AQ13" s="42">
        <v>0</v>
      </c>
      <c r="AR13" s="40">
        <f t="shared" si="8"/>
        <v>0</v>
      </c>
      <c r="AS13" s="43">
        <v>0</v>
      </c>
      <c r="AT13" s="42">
        <v>0</v>
      </c>
      <c r="AU13" s="40">
        <f t="shared" si="9"/>
        <v>0</v>
      </c>
      <c r="AV13" s="40">
        <f t="shared" si="10"/>
        <v>0.66676499999999994</v>
      </c>
      <c r="AW13" s="50">
        <f t="shared" si="11"/>
        <v>9.3553100000000011</v>
      </c>
      <c r="AX13" s="51">
        <f t="shared" si="12"/>
        <v>0.22830075063928057</v>
      </c>
      <c r="AY13" s="58">
        <v>12.122999999999999</v>
      </c>
      <c r="AZ13" s="5">
        <v>1136</v>
      </c>
      <c r="BA13" s="40">
        <f t="shared" si="13"/>
        <v>10627.632160000001</v>
      </c>
      <c r="BB13" s="40">
        <f t="shared" si="14"/>
        <v>13771.727999999999</v>
      </c>
    </row>
    <row r="14" spans="1:54" x14ac:dyDescent="0.25">
      <c r="AX14" s="4"/>
      <c r="AZ14" s="56"/>
    </row>
  </sheetData>
  <sheetProtection insertRows="0" deleteRows="0" sort="0"/>
  <protectedRanges>
    <protectedRange sqref="W4:Z4 W14:AU223 AV15:AY223 AV14:AX14 AB4 Q2:S13 AF2:AG13 M14:T223 AB2:AD3 U2:Z3 AZ2:AZ14 AC4:AD13 A2:K223 AI2:AX13 W5:AB13 U4:V223 M2:O13" name="Range1"/>
    <protectedRange sqref="AE2:AE13" name="Range1_3"/>
    <protectedRange sqref="AH2:AH13" name="Range1_4"/>
    <protectedRange sqref="L2:L259" name="Range1_1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[16]ValueSelect!#REF!</xm:f>
          </x14:formula1>
          <xm:sqref>E2:G13</xm:sqref>
        </x14:dataValidation>
        <x14:dataValidation type="list" allowBlank="1" showInputMessage="1" showErrorMessage="1">
          <x14:formula1>
            <xm:f>[16]Data!#REF!</xm:f>
          </x14:formula1>
          <xm:sqref>V2:V13 S2:S13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2025-08-12T08:39:05Z</dcterms:created>
  <dcterms:modified xsi:type="dcterms:W3CDTF">2025-08-12T08:52:08Z</dcterms:modified>
</cp:coreProperties>
</file>