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'[1]1-Import Product Data Sheet'!$X$2</definedName>
    <definedName name="bigidea">[2]Lists!$I$6:$I$29</definedName>
    <definedName name="Brand">'[1]1-Import Product Data Sheet'!$N$102:$N$144</definedName>
    <definedName name="Branded">[2]Lists!$F$6:$F$38</definedName>
    <definedName name="CATEGORY">[3]Sheet1!$DW$2:$DW$3</definedName>
    <definedName name="color">[2]Lists!$J$6:$J$29</definedName>
    <definedName name="COLOR_FAMILY">'[4]x-Lists'!$AB$2:$AB$18</definedName>
    <definedName name="colour">[3]Sheet1!$EH$2:$EH$3</definedName>
    <definedName name="Cycle">[2]Lists!$E$6:$E$30</definedName>
    <definedName name="den">[2]Lists!$L$6:$L$29</definedName>
    <definedName name="division">'[5]X-PORTS'!$K$4:$K$12</definedName>
    <definedName name="FASHION">[6]LIST!$E$2:$E$7</definedName>
    <definedName name="foam">[3]Sheet1!$EC$2:$EC$3</definedName>
    <definedName name="FOBCostPerPiece">#REF!</definedName>
    <definedName name="INITIALBUY">[6]LIST!$G$2:$G$7</definedName>
    <definedName name="KD">[3]Sheet1!$DS$2:$DS$2</definedName>
    <definedName name="LIFESTYLE">[6]LIST!$C$2:$C$7</definedName>
    <definedName name="LOCALIZATION__PRICEPOINT">'[4]x-Lists'!$Z$2:$Z$4</definedName>
    <definedName name="M">[3]Sheet1!$EA$2:$EA$3</definedName>
    <definedName name="PACK">[3]Sheet1!$EE$2:$EE$3</definedName>
    <definedName name="PackageType">'[1]1-Import Product Data Sheet'!$L$102:$L$131</definedName>
    <definedName name="PDQList">'[1]1-Import Product Data Sheet'!$AR$1:$AR$24</definedName>
    <definedName name="PORT_IFF">[7]a!$A$10:$B$35</definedName>
    <definedName name="ports">'[5]X-PORTS'!$D$4:$D$33</definedName>
    <definedName name="PortSeq">'[1]1-Import Product Data Sheet'!$U$2</definedName>
    <definedName name="PortSeqLCL">#REF!</definedName>
    <definedName name="POtype">#REF!</definedName>
    <definedName name="PrevBuy">'[1]1-Import Product Data Sheet'!$AR$26:$AR$27</definedName>
    <definedName name="PRICE">[6]LIST!$B$2:$B$6</definedName>
    <definedName name="RateSeq">'[1]1-Import Product Data Sheet'!$X$2</definedName>
    <definedName name="THEME">'[4]x-Lists'!$AQ$2:$AQ$12</definedName>
    <definedName name="TREATMENT">'[4]x-Lists'!$AR$2:$AR$23</definedName>
    <definedName name="UNIT">[3]Sheet1!$EF$2:$EF$3</definedName>
    <definedName name="USPORTS">'[5]X-PORTS'!$I$5:$I$7</definedName>
    <definedName name="wood">[3]Sheet1!$EG$2:$EG$3</definedName>
    <definedName name="World1">[2]Lists!$H$6:$H$29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H5" i="1"/>
  <c r="AC5" i="1"/>
  <c r="AD5" i="1" s="1"/>
  <c r="AF5" i="1" s="1"/>
  <c r="U5" i="1"/>
  <c r="T5" i="1"/>
  <c r="BA4" i="1"/>
  <c r="AS4" i="1"/>
  <c r="AP4" i="1"/>
  <c r="AM4" i="1"/>
  <c r="AK4" i="1"/>
  <c r="AH4" i="1"/>
  <c r="AC4" i="1"/>
  <c r="AD4" i="1" s="1"/>
  <c r="AF4" i="1" s="1"/>
  <c r="U4" i="1"/>
  <c r="AI4" i="1" s="1"/>
  <c r="T4" i="1"/>
  <c r="BA3" i="1"/>
  <c r="AS3" i="1"/>
  <c r="AP3" i="1"/>
  <c r="AM3" i="1"/>
  <c r="AK3" i="1"/>
  <c r="AH3" i="1"/>
  <c r="AC3" i="1"/>
  <c r="AD3" i="1" s="1"/>
  <c r="AF3" i="1" s="1"/>
  <c r="U3" i="1"/>
  <c r="T3" i="1"/>
  <c r="BA2" i="1"/>
  <c r="AS2" i="1"/>
  <c r="AP2" i="1"/>
  <c r="AM2" i="1"/>
  <c r="AK2" i="1"/>
  <c r="AH2" i="1"/>
  <c r="AC2" i="1"/>
  <c r="AD2" i="1" s="1"/>
  <c r="AF2" i="1" s="1"/>
  <c r="U2" i="1"/>
  <c r="T2" i="1"/>
  <c r="AT5" i="1" l="1"/>
  <c r="AU5" i="1" s="1"/>
  <c r="AT3" i="1"/>
  <c r="AI5" i="1"/>
  <c r="AI3" i="1"/>
  <c r="AT2" i="1"/>
  <c r="AT4" i="1"/>
  <c r="AU4" i="1" s="1"/>
  <c r="AI2" i="1"/>
  <c r="AU2" i="1"/>
  <c r="AU3" i="1"/>
  <c r="AZ3" i="1" l="1"/>
  <c r="AV3" i="1"/>
  <c r="AZ4" i="1"/>
  <c r="AV4" i="1"/>
  <c r="AZ2" i="1"/>
  <c r="AV2" i="1"/>
  <c r="AZ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<sst xmlns="http://schemas.openxmlformats.org/spreadsheetml/2006/main" count="97" uniqueCount="68">
  <si>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</si>
  <si>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</si>
  <si>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</si>
  <si>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</si>
  <si>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</si>
  <si>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</si>
  <si>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</si>
  <si>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</si>
  <si>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</si>
  <si>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</si>
  <si>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</si>
  <si>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</si>
  <si>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</si>
  <si>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</si>
  <si>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</si>
  <si>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</si>
  <si>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</si>
  <si>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</si>
  <si>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</si>
  <si>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</si>
  <si>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</si>
  <si>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</si>
  <si>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</si>
  <si>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</si>
  <si>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</si>
  <si>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</si>
  <si>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</si>
  <si>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</si>
  <si>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</si>
  <si>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</si>
  <si>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</si>
  <si>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</si>
  <si>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</si>
  <si>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</si>
  <si>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</si>
  <si>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</si>
  <si>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</si>
  <si>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</si>
  <si>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</si>
  <si>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</si>
  <si>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</si>
  <si>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</si>
  <si>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</si>
  <si>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</si>
  <si>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</si>
  <si>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</si>
  <si>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</si>
  <si>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</si>
  <si>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</si>
  <si>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</si>
  <si>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</si>
  <si>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</si>
  <si>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</si>
  <si>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THROW</t>
  </si>
  <si>
    <t>Printed Throw</t>
  </si>
  <si>
    <t>500gsm print plush 1" folded edge; rolled in paper belly band, 12pcs/ctn, not compressed</t>
  </si>
  <si>
    <t>500gsm printed plush</t>
  </si>
  <si>
    <t>40x50"</t>
  </si>
  <si>
    <t>multi</t>
  </si>
  <si>
    <t>RS50-8356</t>
  </si>
  <si>
    <t>Piece</t>
  </si>
  <si>
    <t>Normal</t>
  </si>
  <si>
    <t>6307.90.9891</t>
  </si>
  <si>
    <t>RS50-8357</t>
  </si>
  <si>
    <t>RS50-8358</t>
  </si>
  <si>
    <t>RS50-8359</t>
  </si>
  <si>
    <t>100% polyester knitted throw</t>
    <phoneticPr fontId="2" type="noConversion"/>
  </si>
  <si>
    <t>100% polyester knitted throw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</si>
</sst>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&quot;$&quot;#,##0.000"/>
    <numFmt numFmtId="179" formatCode="0.0"/>
    <numFmt numFmtId="180" formatCode="0.000"/>
    <numFmt numFmtId="181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6" fontId="0" fillId="0" borderId="0" xfId="0" applyAlignment="1">
      <alignment horizontal="center" wrapText="1"/>
    </xf>
    <xf numFmtId="176" fontId="0" fillId="0" borderId="0" xfId="0" applyAlignment="1">
      <alignment wrapText="1"/>
    </xf>
    <xf numFmtId="176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176" fontId="3" fillId="0" borderId="2" xfId="0" applyFont="1" applyBorder="1" applyAlignment="1">
      <alignment horizontal="center" wrapText="1"/>
    </xf>
    <xf numFmtId="176" fontId="3" fillId="4" borderId="2" xfId="0" applyFont="1" applyFill="1" applyBorder="1" applyAlignment="1">
      <alignment horizontal="center" wrapText="1"/>
    </xf>
    <xf numFmtId="176" fontId="4" fillId="4" borderId="2" xfId="0" applyFont="1" applyFill="1" applyBorder="1" applyAlignment="1">
      <alignment horizontal="center" wrapText="1"/>
    </xf>
    <xf numFmtId="176" fontId="4" fillId="5" borderId="2" xfId="0" applyFont="1" applyFill="1" applyBorder="1" applyAlignment="1">
      <alignment horizontal="center" wrapText="1"/>
    </xf>
    <xf numFmtId="176" fontId="3" fillId="5" borderId="2" xfId="0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8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176" fontId="4" fillId="0" borderId="2" xfId="0" applyFont="1" applyBorder="1" applyAlignment="1">
      <alignment horizontal="center" wrapText="1"/>
    </xf>
    <xf numFmtId="179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80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0" borderId="3" xfId="2" applyNumberFormat="1" applyFon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76" fontId="4" fillId="0" borderId="3" xfId="0" applyFont="1" applyBorder="1" applyAlignment="1">
      <alignment horizontal="center" wrapText="1"/>
    </xf>
    <xf numFmtId="176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176" fontId="0" fillId="0" borderId="2" xfId="0" applyBorder="1" applyAlignment="1">
      <alignment horizontal="center" wrapText="1"/>
    </xf>
    <xf numFmtId="176" fontId="0" fillId="0" borderId="2" xfId="0" applyBorder="1" applyAlignment="1">
      <alignment wrapText="1"/>
    </xf>
    <xf numFmtId="176" fontId="1" fillId="0" borderId="2" xfId="1" applyBorder="1" applyAlignment="1">
      <alignment wrapText="1"/>
    </xf>
    <xf numFmtId="176" fontId="5" fillId="0" borderId="2" xfId="0" applyFont="1" applyBorder="1"/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3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0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78" fontId="0" fillId="8" borderId="2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76" fontId="1" fillId="0" borderId="2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28576</xdr:rowOff>
    </xdr:from>
    <xdr:to>
      <xdr:col>1</xdr:col>
      <xdr:colOff>438150</xdr:colOff>
      <xdr:row>1</xdr:row>
      <xdr:rowOff>519236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B2B47139-C1BC-0657-D0AA-513D8B7D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1304926"/>
          <a:ext cx="390525" cy="4906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0</xdr:rowOff>
    </xdr:from>
    <xdr:to>
      <xdr:col>1</xdr:col>
      <xdr:colOff>428625</xdr:colOff>
      <xdr:row>2</xdr:row>
      <xdr:rowOff>506141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2F02442E-C5BC-6990-7E2F-11456D91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809750"/>
          <a:ext cx="390525" cy="50614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38100</xdr:rowOff>
    </xdr:from>
    <xdr:to>
      <xdr:col>1</xdr:col>
      <xdr:colOff>409575</xdr:colOff>
      <xdr:row>3</xdr:row>
      <xdr:rowOff>514652</xdr:rowOff>
    </xdr:to>
    <xdr:pic>
      <xdr:nvPicPr>
        <xdr:cNvPr id="4" name="Picture 7">
          <a:extLst>
            <a:ext uri="{FF2B5EF4-FFF2-40B4-BE49-F238E27FC236}">
              <a16:creationId xmlns="" xmlns:a16="http://schemas.microsoft.com/office/drawing/2014/main" id="{736D2DB8-D362-49BD-3055-B04D940C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2381250"/>
          <a:ext cx="371475" cy="47655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</xdr:row>
      <xdr:rowOff>19051</xdr:rowOff>
    </xdr:from>
    <xdr:to>
      <xdr:col>1</xdr:col>
      <xdr:colOff>410711</xdr:colOff>
      <xdr:row>4</xdr:row>
      <xdr:rowOff>495301</xdr:rowOff>
    </xdr:to>
    <xdr:pic>
      <xdr:nvPicPr>
        <xdr:cNvPr id="5" name="Picture 8">
          <a:extLst>
            <a:ext uri="{FF2B5EF4-FFF2-40B4-BE49-F238E27FC236}">
              <a16:creationId xmlns="" xmlns:a16="http://schemas.microsoft.com/office/drawing/2014/main" id="{5A2743FC-C52E-00A9-88BE-63A25D9C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6" y="2895601"/>
          <a:ext cx="372610" cy="47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Jan26%20Valentine%20500PT%20THW%20DI%20commit%208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2.12.2025"/>
      <sheetName val="CCF 9.19.2024"/>
      <sheetName val="Jan26 buy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workbookViewId="0">
      <pane xSplit="12" topLeftCell="M1" activePane="topRight" state="frozen"/>
      <selection pane="topRight" activeCell="F14" sqref="F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2.42578125" style="2" customWidth="1"/>
    <col min="9" max="9" width="15.42578125" style="2" customWidth="1"/>
    <col min="10" max="10" width="29.42578125" style="2" customWidth="1"/>
    <col min="11" max="11" width="8.425781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55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7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3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3" t="s">
        <v>35</v>
      </c>
      <c r="AK1" s="34" t="s">
        <v>36</v>
      </c>
      <c r="AL1" s="35" t="s">
        <v>37</v>
      </c>
      <c r="AM1" s="34" t="s">
        <v>38</v>
      </c>
      <c r="AN1" s="36" t="s">
        <v>39</v>
      </c>
      <c r="AO1" s="33" t="s">
        <v>40</v>
      </c>
      <c r="AP1" s="34" t="s">
        <v>41</v>
      </c>
      <c r="AQ1" s="36" t="s">
        <v>42</v>
      </c>
      <c r="AR1" s="33" t="s">
        <v>43</v>
      </c>
      <c r="AS1" s="34" t="s">
        <v>44</v>
      </c>
      <c r="AT1" s="34" t="s">
        <v>45</v>
      </c>
      <c r="AU1" s="37" t="s">
        <v>46</v>
      </c>
      <c r="AV1" s="37" t="s">
        <v>47</v>
      </c>
      <c r="AW1" s="38" t="s">
        <v>48</v>
      </c>
      <c r="AX1" s="13" t="s">
        <v>49</v>
      </c>
      <c r="AY1" s="13" t="s">
        <v>50</v>
      </c>
      <c r="AZ1" s="39" t="s">
        <v>51</v>
      </c>
      <c r="BA1" s="39" t="s">
        <v>52</v>
      </c>
    </row>
    <row r="2" spans="1:53" ht="42" customHeight="1" x14ac:dyDescent="0.25">
      <c r="A2" s="40">
        <v>1</v>
      </c>
      <c r="B2" s="41"/>
      <c r="C2" s="41"/>
      <c r="D2" s="41"/>
      <c r="E2" s="41"/>
      <c r="F2" s="41" t="s">
        <v>53</v>
      </c>
      <c r="G2" s="41"/>
      <c r="H2" s="41" t="s">
        <v>54</v>
      </c>
      <c r="I2" s="62" t="s">
        <v>66</v>
      </c>
      <c r="J2" s="41" t="s">
        <v>55</v>
      </c>
      <c r="K2" s="42" t="s">
        <v>56</v>
      </c>
      <c r="L2" s="41" t="s">
        <v>57</v>
      </c>
      <c r="M2" s="41" t="s">
        <v>58</v>
      </c>
      <c r="N2" s="41"/>
      <c r="O2" s="43" t="s">
        <v>59</v>
      </c>
      <c r="P2" s="41"/>
      <c r="Q2" s="41" t="s">
        <v>60</v>
      </c>
      <c r="R2" s="44"/>
      <c r="S2" s="45">
        <v>8.1</v>
      </c>
      <c r="T2" s="46">
        <f>IF(ISERROR(R2/S2),"",R2/S2)</f>
        <v>0</v>
      </c>
      <c r="U2" s="47">
        <f>'[8]HZ CCD 2.12.2025'!K70</f>
        <v>2.44</v>
      </c>
      <c r="V2" s="11">
        <v>2.39</v>
      </c>
      <c r="W2" s="41" t="s">
        <v>61</v>
      </c>
      <c r="X2" s="45">
        <v>60</v>
      </c>
      <c r="Y2" s="45">
        <v>32</v>
      </c>
      <c r="Z2" s="45">
        <v>44</v>
      </c>
      <c r="AA2" s="45">
        <v>4</v>
      </c>
      <c r="AB2" s="48">
        <v>12</v>
      </c>
      <c r="AC2" s="49">
        <f>IF(X2="","",X2*Y2*Z2/1000000)</f>
        <v>8.448E-2</v>
      </c>
      <c r="AD2" s="50">
        <f>IF(AB2="","",65/AC2*AB2)</f>
        <v>9232.9545454545441</v>
      </c>
      <c r="AE2" s="41"/>
      <c r="AF2" s="51">
        <f>IF(ISERROR(AE2/AD2),"",AE2/AD2)</f>
        <v>0</v>
      </c>
      <c r="AG2" s="41" t="s">
        <v>62</v>
      </c>
      <c r="AH2" s="52">
        <f>7%+7.5%+10%+10%+10%</f>
        <v>0.44500000000000006</v>
      </c>
      <c r="AI2" s="51">
        <f>IF(ISERROR(U2*AH2),"",U2*AH2)</f>
        <v>1.0858000000000001</v>
      </c>
      <c r="AJ2" s="52">
        <v>0.01</v>
      </c>
      <c r="AK2" s="53">
        <f>IF(ISERROR(AW2*AJ2),"",AW2*AJ2)</f>
        <v>2.75E-2</v>
      </c>
      <c r="AL2" s="52">
        <v>0</v>
      </c>
      <c r="AM2" s="51">
        <f>IF(ISERROR(AW2*AL2),"",AW2*AL2)</f>
        <v>0</v>
      </c>
      <c r="AN2" s="41">
        <v>0</v>
      </c>
      <c r="AO2" s="52">
        <v>0</v>
      </c>
      <c r="AP2" s="51">
        <f>IF(ISERROR(AX2*AO2),"",AX2*AO2)</f>
        <v>0</v>
      </c>
      <c r="AQ2" s="11">
        <v>0</v>
      </c>
      <c r="AR2" s="52">
        <v>0</v>
      </c>
      <c r="AS2" s="51">
        <f>IF(ISERROR(AW2*AR2),"",AW2*AR2)</f>
        <v>0</v>
      </c>
      <c r="AT2" s="53">
        <f>IF(ISERROR(AK2+AM2+AP2+AS2),"",AK2+AM2+AP2+AS2)</f>
        <v>2.75E-2</v>
      </c>
      <c r="AU2" s="53">
        <f t="shared" ref="AU2:AU5" si="0">IF(ISERROR(U2+AT2),"",U2+AT2)</f>
        <v>2.4674999999999998</v>
      </c>
      <c r="AV2" s="54">
        <f>IF(ISERROR((AW2-AU2)/AW2),"",(AW2-AU2)/AW2)</f>
        <v>0.10272727272727279</v>
      </c>
      <c r="AW2" s="53">
        <v>2.75</v>
      </c>
      <c r="AX2" s="11"/>
      <c r="AY2" s="12">
        <v>2340</v>
      </c>
      <c r="AZ2" s="51">
        <f>IF(ISERROR(AU2*AY2),"",AU2*AY2)</f>
        <v>5773.95</v>
      </c>
      <c r="BA2" s="51">
        <f>IF(ISERROR(AW2*AY2),"",AW2*AY2)</f>
        <v>6435</v>
      </c>
    </row>
    <row r="3" spans="1:53" ht="42" customHeight="1" x14ac:dyDescent="0.25">
      <c r="A3" s="40">
        <v>2</v>
      </c>
      <c r="B3" s="41"/>
      <c r="C3" s="41"/>
      <c r="D3" s="41"/>
      <c r="E3" s="41"/>
      <c r="F3" s="41" t="s">
        <v>53</v>
      </c>
      <c r="G3" s="41"/>
      <c r="H3" s="41" t="s">
        <v>54</v>
      </c>
      <c r="I3" s="62" t="s">
        <v>67</v>
      </c>
      <c r="J3" s="41" t="s">
        <v>55</v>
      </c>
      <c r="K3" s="42" t="s">
        <v>56</v>
      </c>
      <c r="L3" s="41" t="s">
        <v>57</v>
      </c>
      <c r="M3" s="41" t="s">
        <v>58</v>
      </c>
      <c r="N3" s="41"/>
      <c r="O3" s="43" t="s">
        <v>63</v>
      </c>
      <c r="P3" s="41"/>
      <c r="Q3" s="41" t="s">
        <v>60</v>
      </c>
      <c r="R3" s="44"/>
      <c r="S3" s="45">
        <v>8.1</v>
      </c>
      <c r="T3" s="46">
        <f t="shared" ref="T3:T5" si="1">IF(ISERROR(R3/S3),"",R3/S3)</f>
        <v>0</v>
      </c>
      <c r="U3" s="47">
        <f>'[8]HZ CCD 2.12.2025'!K70</f>
        <v>2.44</v>
      </c>
      <c r="V3" s="11">
        <v>2.39</v>
      </c>
      <c r="W3" s="41" t="s">
        <v>61</v>
      </c>
      <c r="X3" s="45">
        <v>60</v>
      </c>
      <c r="Y3" s="45">
        <v>32</v>
      </c>
      <c r="Z3" s="45">
        <v>44</v>
      </c>
      <c r="AA3" s="45">
        <v>4</v>
      </c>
      <c r="AB3" s="48">
        <v>12</v>
      </c>
      <c r="AC3" s="49">
        <f t="shared" ref="AC3:AC5" si="2">IF(X3="","",X3*Y3*Z3/1000000)</f>
        <v>8.448E-2</v>
      </c>
      <c r="AD3" s="50">
        <f t="shared" ref="AD3:AD5" si="3">IF(AB3="","",65/AC3*AB3)</f>
        <v>9232.9545454545441</v>
      </c>
      <c r="AE3" s="41"/>
      <c r="AF3" s="51">
        <f t="shared" ref="AF3:AF5" si="4">IF(ISERROR(AE3/AD3),"",AE3/AD3)</f>
        <v>0</v>
      </c>
      <c r="AG3" s="41" t="s">
        <v>62</v>
      </c>
      <c r="AH3" s="52">
        <f>7%+7.5%+10%+10%+10%</f>
        <v>0.44500000000000006</v>
      </c>
      <c r="AI3" s="51">
        <f>IF(ISERROR(U3*AH3),"",U3*AH3)</f>
        <v>1.0858000000000001</v>
      </c>
      <c r="AJ3" s="52">
        <v>0.01</v>
      </c>
      <c r="AK3" s="53">
        <f t="shared" ref="AK3:AK5" si="5">IF(ISERROR(AW3*AJ3),"",AW3*AJ3)</f>
        <v>2.75E-2</v>
      </c>
      <c r="AL3" s="52">
        <v>0</v>
      </c>
      <c r="AM3" s="51">
        <f t="shared" ref="AM3:AM5" si="6">IF(ISERROR(AW3*AL3),"",AW3*AL3)</f>
        <v>0</v>
      </c>
      <c r="AN3" s="41">
        <v>0</v>
      </c>
      <c r="AO3" s="52">
        <v>0</v>
      </c>
      <c r="AP3" s="51">
        <f>IF(ISERROR(AX3*AO3),"",AX3*AO3)</f>
        <v>0</v>
      </c>
      <c r="AQ3" s="56">
        <v>0</v>
      </c>
      <c r="AR3" s="57">
        <v>0</v>
      </c>
      <c r="AS3" s="51">
        <f t="shared" ref="AS3:AS5" si="7">IF(ISERROR(AW3*AR3),"",AW3*AR3)</f>
        <v>0</v>
      </c>
      <c r="AT3" s="53">
        <f t="shared" ref="AT3:AT5" si="8">IF(ISERROR(AK3+AM3+AP3+AS3),"",AK3+AM3+AP3+AS3)</f>
        <v>2.75E-2</v>
      </c>
      <c r="AU3" s="53">
        <f t="shared" si="0"/>
        <v>2.4674999999999998</v>
      </c>
      <c r="AV3" s="54">
        <f t="shared" ref="AV3:AV5" si="9">IF(ISERROR((AW3-AU3)/AW3),"",(AW3-AU3)/AW3)</f>
        <v>0.10272727272727279</v>
      </c>
      <c r="AW3" s="53">
        <v>2.75</v>
      </c>
      <c r="AX3" s="11"/>
      <c r="AY3" s="12">
        <v>2340</v>
      </c>
      <c r="AZ3" s="51">
        <f t="shared" ref="AZ3:AZ5" si="10">IF(ISERROR(AU3*AY3),"",AU3*AY3)</f>
        <v>5773.95</v>
      </c>
      <c r="BA3" s="51">
        <f t="shared" ref="BA3:BA5" si="11">IF(ISERROR(AW3*AY3),"",AW3*AY3)</f>
        <v>6435</v>
      </c>
    </row>
    <row r="4" spans="1:53" ht="42" customHeight="1" x14ac:dyDescent="0.25">
      <c r="A4" s="40">
        <v>3</v>
      </c>
      <c r="B4" s="41"/>
      <c r="C4" s="41"/>
      <c r="D4" s="41"/>
      <c r="E4" s="41"/>
      <c r="F4" s="41" t="s">
        <v>53</v>
      </c>
      <c r="G4" s="41"/>
      <c r="H4" s="41" t="s">
        <v>54</v>
      </c>
      <c r="I4" s="62" t="s">
        <v>67</v>
      </c>
      <c r="J4" s="41" t="s">
        <v>55</v>
      </c>
      <c r="K4" s="42" t="s">
        <v>56</v>
      </c>
      <c r="L4" s="41" t="s">
        <v>57</v>
      </c>
      <c r="M4" s="41" t="s">
        <v>58</v>
      </c>
      <c r="N4" s="41"/>
      <c r="O4" s="43" t="s">
        <v>64</v>
      </c>
      <c r="P4" s="41"/>
      <c r="Q4" s="41" t="s">
        <v>60</v>
      </c>
      <c r="R4" s="44"/>
      <c r="S4" s="45">
        <v>8.1</v>
      </c>
      <c r="T4" s="46">
        <f t="shared" si="1"/>
        <v>0</v>
      </c>
      <c r="U4" s="47">
        <f>'[8]HZ CCD 2.12.2025'!K70</f>
        <v>2.44</v>
      </c>
      <c r="V4" s="11">
        <v>2.39</v>
      </c>
      <c r="W4" s="41" t="s">
        <v>61</v>
      </c>
      <c r="X4" s="45">
        <v>60</v>
      </c>
      <c r="Y4" s="45">
        <v>32</v>
      </c>
      <c r="Z4" s="45">
        <v>44</v>
      </c>
      <c r="AA4" s="45">
        <v>4</v>
      </c>
      <c r="AB4" s="48">
        <v>12</v>
      </c>
      <c r="AC4" s="49">
        <f t="shared" si="2"/>
        <v>8.448E-2</v>
      </c>
      <c r="AD4" s="50">
        <f t="shared" si="3"/>
        <v>9232.9545454545441</v>
      </c>
      <c r="AE4" s="41"/>
      <c r="AF4" s="51">
        <f t="shared" si="4"/>
        <v>0</v>
      </c>
      <c r="AG4" s="41" t="s">
        <v>62</v>
      </c>
      <c r="AH4" s="52">
        <f>7%+7.5%+10%+10%+10%</f>
        <v>0.44500000000000006</v>
      </c>
      <c r="AI4" s="51">
        <f t="shared" ref="AI4:AI5" si="12">IF(ISERROR(U4*AH4),"",U4*AH4)</f>
        <v>1.0858000000000001</v>
      </c>
      <c r="AJ4" s="52">
        <v>0.01</v>
      </c>
      <c r="AK4" s="53">
        <f t="shared" si="5"/>
        <v>2.75E-2</v>
      </c>
      <c r="AL4" s="52">
        <v>0</v>
      </c>
      <c r="AM4" s="51">
        <f t="shared" si="6"/>
        <v>0</v>
      </c>
      <c r="AN4" s="41">
        <v>0</v>
      </c>
      <c r="AO4" s="52">
        <v>0</v>
      </c>
      <c r="AP4" s="51">
        <f>IF(ISERROR(AW4*AO4),"",AW4*AO4)</f>
        <v>0</v>
      </c>
      <c r="AQ4" s="58">
        <v>0</v>
      </c>
      <c r="AR4" s="59">
        <v>0</v>
      </c>
      <c r="AS4" s="51">
        <f t="shared" si="7"/>
        <v>0</v>
      </c>
      <c r="AT4" s="53">
        <f t="shared" si="8"/>
        <v>2.75E-2</v>
      </c>
      <c r="AU4" s="53">
        <f t="shared" si="0"/>
        <v>2.4674999999999998</v>
      </c>
      <c r="AV4" s="54">
        <f t="shared" si="9"/>
        <v>0.10272727272727279</v>
      </c>
      <c r="AW4" s="53">
        <v>2.75</v>
      </c>
      <c r="AX4" s="11"/>
      <c r="AY4" s="12">
        <v>2340</v>
      </c>
      <c r="AZ4" s="51">
        <f t="shared" si="10"/>
        <v>5773.95</v>
      </c>
      <c r="BA4" s="51">
        <f t="shared" si="11"/>
        <v>6435</v>
      </c>
    </row>
    <row r="5" spans="1:53" ht="42" customHeight="1" x14ac:dyDescent="0.25">
      <c r="A5" s="40">
        <v>4</v>
      </c>
      <c r="B5" s="41"/>
      <c r="C5" s="41"/>
      <c r="D5" s="41"/>
      <c r="E5" s="41"/>
      <c r="F5" s="41" t="s">
        <v>53</v>
      </c>
      <c r="G5" s="41"/>
      <c r="H5" s="41" t="s">
        <v>54</v>
      </c>
      <c r="I5" s="62" t="s">
        <v>67</v>
      </c>
      <c r="J5" s="41" t="s">
        <v>55</v>
      </c>
      <c r="K5" s="42" t="s">
        <v>56</v>
      </c>
      <c r="L5" s="41" t="s">
        <v>57</v>
      </c>
      <c r="M5" s="41" t="s">
        <v>58</v>
      </c>
      <c r="N5" s="41"/>
      <c r="O5" s="43" t="s">
        <v>65</v>
      </c>
      <c r="P5" s="41"/>
      <c r="Q5" s="41" t="s">
        <v>60</v>
      </c>
      <c r="R5" s="44"/>
      <c r="S5" s="45">
        <v>8.1</v>
      </c>
      <c r="T5" s="46">
        <f t="shared" si="1"/>
        <v>0</v>
      </c>
      <c r="U5" s="47">
        <f>'[8]HZ CCD 2.12.2025'!K70</f>
        <v>2.44</v>
      </c>
      <c r="V5" s="11">
        <v>2.39</v>
      </c>
      <c r="W5" s="41" t="s">
        <v>61</v>
      </c>
      <c r="X5" s="45">
        <v>60</v>
      </c>
      <c r="Y5" s="45">
        <v>32</v>
      </c>
      <c r="Z5" s="45">
        <v>44</v>
      </c>
      <c r="AA5" s="45">
        <v>4</v>
      </c>
      <c r="AB5" s="48">
        <v>12</v>
      </c>
      <c r="AC5" s="49">
        <f t="shared" si="2"/>
        <v>8.448E-2</v>
      </c>
      <c r="AD5" s="50">
        <f t="shared" si="3"/>
        <v>9232.9545454545441</v>
      </c>
      <c r="AE5" s="41"/>
      <c r="AF5" s="51">
        <f t="shared" si="4"/>
        <v>0</v>
      </c>
      <c r="AG5" s="41" t="s">
        <v>62</v>
      </c>
      <c r="AH5" s="52">
        <f>7%+7.5%+10%+10%+10%</f>
        <v>0.44500000000000006</v>
      </c>
      <c r="AI5" s="51">
        <f t="shared" si="12"/>
        <v>1.0858000000000001</v>
      </c>
      <c r="AJ5" s="52">
        <v>0.01</v>
      </c>
      <c r="AK5" s="53">
        <f t="shared" si="5"/>
        <v>2.75E-2</v>
      </c>
      <c r="AL5" s="52">
        <v>0</v>
      </c>
      <c r="AM5" s="51">
        <f t="shared" si="6"/>
        <v>0</v>
      </c>
      <c r="AN5" s="41">
        <v>0</v>
      </c>
      <c r="AO5" s="52">
        <v>0</v>
      </c>
      <c r="AP5" s="51">
        <f t="shared" ref="AP5" si="13">IF(ISERROR(AW5*AO5),"",AW5*AO5)</f>
        <v>0</v>
      </c>
      <c r="AQ5" s="60">
        <v>0</v>
      </c>
      <c r="AR5" s="61">
        <v>0</v>
      </c>
      <c r="AS5" s="51">
        <f t="shared" si="7"/>
        <v>0</v>
      </c>
      <c r="AT5" s="53">
        <f t="shared" si="8"/>
        <v>2.75E-2</v>
      </c>
      <c r="AU5" s="53">
        <f t="shared" si="0"/>
        <v>2.4674999999999998</v>
      </c>
      <c r="AV5" s="54">
        <f t="shared" si="9"/>
        <v>0.10272727272727279</v>
      </c>
      <c r="AW5" s="53">
        <v>2.75</v>
      </c>
      <c r="AX5" s="11"/>
      <c r="AY5" s="12">
        <v>2340</v>
      </c>
      <c r="AZ5" s="51">
        <f t="shared" si="10"/>
        <v>5773.95</v>
      </c>
      <c r="BA5" s="51">
        <f t="shared" si="11"/>
        <v>6435</v>
      </c>
    </row>
  </sheetData>
  <sheetProtection insertRows="0" deleteRows="0" sort="0"/>
  <protectedRanges>
    <protectedRange sqref="AY2:AY5 AX1 AL1:AM1 L6:AT242 A6:J242 AI2:AW5 AC2:AF5 P2:V5 L2:N5 A2:H2 J2 A3:H5 J3:J5" name="Range1"/>
    <protectedRange sqref="K2:K249" name="Range1_1"/>
    <protectedRange sqref="W2:AB5" name="Range1_2"/>
    <protectedRange sqref="AG2:AH5" name="Range1_3"/>
    <protectedRange sqref="I2" name="Range1_4"/>
    <protectedRange sqref="I3:I5" name="Range1_5"/>
  </protectedRanges>
  <phoneticPr fontId="2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[8]ValueSelection!#REF!</xm:f>
          </x14:formula1>
          <xm:sqref>F2:F5</xm:sqref>
        </x14:dataValidation>
        <x14:dataValidation type="list" allowBlank="1" showInputMessage="1" showErrorMessage="1">
          <x14:formula1>
            <xm:f>[8]ValueSelection!#REF!</xm:f>
          </x14:formula1>
          <xm:sqref>E2:E5</xm:sqref>
        </x14:dataValidation>
        <x14:dataValidation type="list" allowBlank="1" showInputMessage="1" showErrorMessage="1">
          <x14:formula1>
            <xm:f>[8]Data!#REF!</xm:f>
          </x14:formula1>
          <xm:sqref>AX2:AX5</xm:sqref>
        </x14:dataValidation>
        <x14:dataValidation type="list" allowBlank="1" showInputMessage="1" showErrorMessage="1">
          <x14:formula1>
            <xm:f>[8]Data!#REF!</xm:f>
          </x14:formula1>
          <xm:sqref>Q2:Q5</xm:sqref>
        </x14:dataValidation>
        <x14:dataValidation type="list" allowBlank="1" showInputMessage="1" showErrorMessage="1">
          <x14:formula1>
            <xm:f>[8]ValueSelection!#REF!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2025-08-06T02:20:20Z</dcterms:created>
  <dcterms:modified xsi:type="dcterms:W3CDTF">2025-08-06T03:35:32Z</dcterms:modified>
</cp:coreProperties>
</file>