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68BE289-B5C7-4EAC-90B4-899B33A8BC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6" i="5" l="1"/>
  <c r="AN6" i="5"/>
  <c r="AK6" i="5"/>
  <c r="AO6" i="5" s="1"/>
  <c r="AC6" i="5"/>
  <c r="AD6" i="5" s="1"/>
  <c r="AF6" i="5" s="1"/>
  <c r="AP6" i="5" l="1"/>
  <c r="AI6" i="5"/>
  <c r="BA2" i="5"/>
  <c r="AU6" i="5" l="1"/>
  <c r="AQ6" i="5"/>
  <c r="AN3" i="5" l="1"/>
  <c r="AN4" i="5"/>
  <c r="AN5" i="5"/>
  <c r="AN2" i="5"/>
  <c r="AK3" i="5"/>
  <c r="AK4" i="5"/>
  <c r="AO4" i="5" s="1"/>
  <c r="AP4" i="5" s="1"/>
  <c r="AK5" i="5"/>
  <c r="AO5" i="5" s="1"/>
  <c r="AK2" i="5"/>
  <c r="AV5" i="5"/>
  <c r="AC5" i="5"/>
  <c r="AD5" i="5" s="1"/>
  <c r="AF5" i="5" s="1"/>
  <c r="AI5" i="5"/>
  <c r="AV4" i="5"/>
  <c r="AC4" i="5"/>
  <c r="AD4" i="5" s="1"/>
  <c r="AF4" i="5" s="1"/>
  <c r="AI4" i="5"/>
  <c r="AV3" i="5"/>
  <c r="AC3" i="5"/>
  <c r="AD3" i="5" s="1"/>
  <c r="AF3" i="5" s="1"/>
  <c r="AI3" i="5"/>
  <c r="AV2" i="5"/>
  <c r="AI2" i="5"/>
  <c r="AC2" i="5"/>
  <c r="AD2" i="5" s="1"/>
  <c r="AF2" i="5" s="1"/>
  <c r="AP5" i="5" l="1"/>
  <c r="AU5" i="5" s="1"/>
  <c r="AO2" i="5"/>
  <c r="AP2" i="5" s="1"/>
  <c r="AU2" i="5" s="1"/>
  <c r="AO3" i="5"/>
  <c r="AP3" i="5" s="1"/>
  <c r="AU3" i="5" s="1"/>
  <c r="AU4" i="5"/>
  <c r="AQ4" i="5"/>
  <c r="AQ5" i="5" l="1"/>
  <c r="AQ2" i="5"/>
  <c r="AQ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P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Q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U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V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<sst xmlns="http://schemas.openxmlformats.org/spreadsheetml/2006/main" count="114" uniqueCount="70">
  <si>
    <t>Brand</t>
  </si>
  <si>
    <t>Package Type</t>
  </si>
  <si>
    <t>Licensor</t>
  </si>
  <si>
    <t>Normal</t>
  </si>
  <si>
    <t>Kirkton House</t>
  </si>
  <si>
    <t>QUILT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</si>
  <si>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</si>
  <si>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</si>
  <si>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</si>
  <si>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</si>
  <si>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</si>
  <si>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</si>
  <si>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</si>
  <si>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</si>
  <si>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</si>
  <si>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</si>
  <si>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</si>
  <si>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</si>
  <si>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</si>
  <si>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</si>
  <si>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</si>
  <si>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</si>
  <si>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</si>
  <si>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</si>
  <si>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</si>
  <si>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</si>
  <si>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</si>
  <si>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</si>
  <si>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</si>
  <si>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</si>
  <si>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</si>
  <si>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</si>
  <si>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</si>
  <si>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</si>
  <si>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</si>
  <si>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</si>
  <si>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</si>
  <si>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</si>
  <si>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</si>
  <si>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</si>
  <si>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</si>
  <si>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</si>
  <si>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</si>
  <si>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</si>
  <si>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</si>
  <si>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</si>
  <si>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</si>
  <si>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</si>
  <si>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</si>
  <si>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Carton</t>
  </si>
  <si>
    <t>Description-Short</t>
  </si>
  <si>
    <t>Unit of Measure</t>
  </si>
  <si>
    <t>Shanghai, China</t>
  </si>
  <si>
    <t>Trim</t>
  </si>
  <si>
    <t>3 Piece Quilt Set</t>
    <phoneticPr fontId="7" type="noConversion"/>
  </si>
  <si>
    <t>Quilt/sham face: 100% printed 180TC cotton; back: 100% polyester 85gsm microfiber solid. Filling: 220gsm/6.5oz sq yard poly fill.</t>
    <phoneticPr fontId="7" type="noConversion"/>
  </si>
  <si>
    <t>Full/Queen:90''x90”/20x28"(2)</t>
    <phoneticPr fontId="7" type="noConversion"/>
  </si>
  <si>
    <t>King: 104''x96”/20x36"(2)</t>
    <phoneticPr fontId="7" type="noConversion"/>
  </si>
  <si>
    <t>Green</t>
    <phoneticPr fontId="7" type="noConversion"/>
  </si>
  <si>
    <t>9404.40.1000</t>
    <phoneticPr fontId="7" type="noConversion"/>
  </si>
  <si>
    <t>Quilt set</t>
    <phoneticPr fontId="7" type="noConversion"/>
  </si>
  <si>
    <t>Brown</t>
    <phoneticPr fontId="7" type="noConversion"/>
  </si>
  <si>
    <t>Full/Queen:90''x90”/20x28"(2)/King: 104''x96”/20x36"(2)</t>
    <phoneticPr fontId="7" type="noConversion"/>
  </si>
  <si>
    <t>Brown/Green</t>
    <phoneticPr fontId="7" type="noConversion"/>
  </si>
  <si>
    <t>ALDI14-1727</t>
  </si>
  <si>
    <t>ALDI14-1728</t>
  </si>
  <si>
    <t>ALDI14-1729</t>
  </si>
  <si>
    <t>ALDI14-1730</t>
  </si>
  <si>
    <t>ALDI90-1731</t>
  </si>
  <si>
    <t xml:space="preserve">Each Assortment including 4pcs: 1pcs: Full/Queen Brown Floral  ALDI14-1727( 4069365313886); 1pcs: Kin Brown Floral  ALDI14-1728( 4069365314203); 1pcs: Full/Queen Green Floral  ALDI14-1729( 4069365313893); 1pcs: King:Green Floral  ALDI14-1730(4069365314098);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</si>
</sst>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_ "/>
  </numFmts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181" fontId="2" fillId="0" borderId="1" xfId="4" applyNumberFormat="1" applyBorder="1" applyAlignment="1">
      <alignment wrapText="1"/>
    </xf>
  </cellXfs>
  <cellStyles count="8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Normal_jcp duet sheet and reversible sheet 09-27-2010 2" xfId="7" xr:uid="{0B503F56-D297-422F-A299-98BCD6C3DD76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A6"/>
  <sheetViews>
    <sheetView tabSelected="1" zoomScale="85" zoomScaleNormal="85" workbookViewId="0">
      <selection activeCell="F4" sqref="F4"/>
    </sheetView>
  </sheetViews>
  <sheetFormatPr defaultColWidth="9.140625" defaultRowHeight="15" x14ac:dyDescent="0.25"/>
  <cols>
    <col min="1" max="1" width="6.5703125" style="1" customWidth="1"/>
    <col min="2" max="2" width="15.140625" style="2" customWidth="1"/>
    <col min="3" max="3" width="8.42578125" style="2" customWidth="1"/>
    <col min="4" max="4" width="7.85546875" style="2" customWidth="1"/>
    <col min="5" max="5" width="8.7109375" style="2" customWidth="1"/>
    <col min="6" max="6" width="9.5703125" style="2" customWidth="1"/>
    <col min="7" max="7" width="7.5703125" style="2" customWidth="1"/>
    <col min="8" max="9" width="7.42578125" style="2" customWidth="1"/>
    <col min="10" max="10" width="29.42578125" style="2" customWidth="1"/>
    <col min="11" max="11" width="13.28515625" style="2" customWidth="1"/>
    <col min="12" max="12" width="12.5703125" style="2" customWidth="1"/>
    <col min="13" max="13" width="10.5703125" style="2" customWidth="1"/>
    <col min="14" max="14" width="18.140625" style="2" customWidth="1"/>
    <col min="15" max="15" width="11.42578125" style="2" customWidth="1"/>
    <col min="16" max="16" width="18" style="2" customWidth="1"/>
    <col min="17" max="17" width="5.5703125" style="2" customWidth="1"/>
    <col min="18" max="18" width="14.5703125" style="3" customWidth="1"/>
    <col min="19" max="19" width="8" style="4" customWidth="1"/>
    <col min="20" max="20" width="12" style="5" customWidth="1"/>
    <col min="21" max="21" width="8.5703125" style="5" customWidth="1"/>
    <col min="22" max="22" width="8.140625" style="5" customWidth="1"/>
    <col min="23" max="23" width="9.42578125" style="2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4" customWidth="1"/>
    <col min="28" max="28" width="6.28515625" style="6" customWidth="1"/>
    <col min="29" max="29" width="10" style="43" customWidth="1"/>
    <col min="30" max="30" width="9.85546875" style="6" customWidth="1"/>
    <col min="31" max="31" width="7.85546875" style="2" customWidth="1"/>
    <col min="32" max="32" width="8.85546875" style="5" customWidth="1"/>
    <col min="33" max="33" width="7.85546875" style="2" customWidth="1"/>
    <col min="34" max="34" width="8.42578125" style="7" customWidth="1"/>
    <col min="35" max="35" width="9" style="5" customWidth="1"/>
    <col min="36" max="36" width="7.85546875" style="7" customWidth="1"/>
    <col min="37" max="37" width="5.85546875" style="5" customWidth="1"/>
    <col min="38" max="38" width="9.5703125" style="2" customWidth="1"/>
    <col min="39" max="39" width="9.5703125" style="7" customWidth="1"/>
    <col min="40" max="40" width="10" style="5" customWidth="1"/>
    <col min="41" max="41" width="9.5703125" style="5" customWidth="1"/>
    <col min="42" max="42" width="11.85546875" style="5" customWidth="1"/>
    <col min="43" max="43" width="7.140625" style="7" customWidth="1"/>
    <col min="44" max="44" width="7.85546875" style="5" customWidth="1"/>
    <col min="45" max="46" width="9.5703125" style="5" customWidth="1"/>
    <col min="47" max="47" width="12.28515625" style="2" customWidth="1"/>
    <col min="48" max="48" width="12.140625" style="2" customWidth="1"/>
    <col min="49" max="49" width="9.140625" style="2"/>
    <col min="50" max="51" width="9.140625" style="5"/>
    <col min="52" max="16384" width="9.140625" style="2"/>
  </cols>
  <sheetData>
    <row r="1" spans="1:53" ht="68.099999999999994" customHeight="1" x14ac:dyDescent="0.25">
      <c r="A1" s="10" t="s">
        <v>6</v>
      </c>
      <c r="B1" s="10" t="s">
        <v>7</v>
      </c>
      <c r="C1" s="38" t="s">
        <v>8</v>
      </c>
      <c r="D1" s="39" t="s">
        <v>0</v>
      </c>
      <c r="E1" s="39" t="s">
        <v>2</v>
      </c>
      <c r="F1" s="12" t="s">
        <v>47</v>
      </c>
      <c r="G1" s="38" t="s">
        <v>9</v>
      </c>
      <c r="H1" s="11" t="s">
        <v>10</v>
      </c>
      <c r="I1" s="11" t="s">
        <v>50</v>
      </c>
      <c r="J1" s="11" t="s">
        <v>11</v>
      </c>
      <c r="K1" s="11" t="s">
        <v>12</v>
      </c>
      <c r="L1" s="11" t="s">
        <v>13</v>
      </c>
      <c r="M1" s="38" t="s">
        <v>53</v>
      </c>
      <c r="N1" s="38" t="s">
        <v>14</v>
      </c>
      <c r="O1" s="38" t="s">
        <v>15</v>
      </c>
      <c r="P1" s="38" t="s">
        <v>16</v>
      </c>
      <c r="Q1" s="11" t="s">
        <v>51</v>
      </c>
      <c r="R1" s="13" t="s">
        <v>17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1</v>
      </c>
      <c r="X1" s="41" t="s">
        <v>22</v>
      </c>
      <c r="Y1" s="41" t="s">
        <v>23</v>
      </c>
      <c r="Z1" s="41" t="s">
        <v>24</v>
      </c>
      <c r="AA1" s="19" t="s">
        <v>25</v>
      </c>
      <c r="AB1" s="20" t="s">
        <v>26</v>
      </c>
      <c r="AC1" s="44" t="s">
        <v>27</v>
      </c>
      <c r="AD1" s="21" t="s">
        <v>28</v>
      </c>
      <c r="AE1" s="10" t="s">
        <v>29</v>
      </c>
      <c r="AF1" s="22" t="s">
        <v>30</v>
      </c>
      <c r="AG1" s="10" t="s">
        <v>31</v>
      </c>
      <c r="AH1" s="23" t="s">
        <v>32</v>
      </c>
      <c r="AI1" s="24" t="s">
        <v>33</v>
      </c>
      <c r="AJ1" s="23" t="s">
        <v>34</v>
      </c>
      <c r="AK1" s="22" t="s">
        <v>35</v>
      </c>
      <c r="AL1" s="18" t="s">
        <v>36</v>
      </c>
      <c r="AM1" s="23" t="s">
        <v>37</v>
      </c>
      <c r="AN1" s="22" t="s">
        <v>38</v>
      </c>
      <c r="AO1" s="22" t="s">
        <v>39</v>
      </c>
      <c r="AP1" s="25" t="s">
        <v>40</v>
      </c>
      <c r="AQ1" s="25" t="s">
        <v>41</v>
      </c>
      <c r="AR1" s="26" t="s">
        <v>42</v>
      </c>
      <c r="AS1" s="10" t="s">
        <v>43</v>
      </c>
      <c r="AT1" s="10" t="s">
        <v>44</v>
      </c>
      <c r="AU1" s="27" t="s">
        <v>45</v>
      </c>
      <c r="AV1" s="27" t="s">
        <v>46</v>
      </c>
      <c r="AX1" s="2"/>
      <c r="AY1" s="2"/>
    </row>
    <row r="2" spans="1:53" ht="74.099999999999994" customHeight="1" x14ac:dyDescent="0.25">
      <c r="A2" s="28">
        <v>1</v>
      </c>
      <c r="B2" s="29"/>
      <c r="C2" s="29"/>
      <c r="D2" s="29" t="s">
        <v>4</v>
      </c>
      <c r="E2" s="29"/>
      <c r="F2" s="29" t="s">
        <v>5</v>
      </c>
      <c r="G2" s="29" t="s">
        <v>60</v>
      </c>
      <c r="H2" s="29" t="s">
        <v>54</v>
      </c>
      <c r="I2" s="29" t="s">
        <v>54</v>
      </c>
      <c r="J2" s="29" t="s">
        <v>55</v>
      </c>
      <c r="K2" s="29" t="s">
        <v>56</v>
      </c>
      <c r="L2" s="29" t="s">
        <v>61</v>
      </c>
      <c r="M2" s="29"/>
      <c r="N2" s="46">
        <v>713649</v>
      </c>
      <c r="O2" s="29" t="s">
        <v>64</v>
      </c>
      <c r="P2" s="46">
        <v>4069365313886</v>
      </c>
      <c r="Q2" s="29" t="s">
        <v>48</v>
      </c>
      <c r="R2" s="30">
        <v>89.5</v>
      </c>
      <c r="S2" s="31">
        <v>8.1</v>
      </c>
      <c r="T2" s="32">
        <v>11.05</v>
      </c>
      <c r="U2" s="33">
        <v>11.05</v>
      </c>
      <c r="V2" s="8"/>
      <c r="W2" s="29" t="s">
        <v>3</v>
      </c>
      <c r="X2" s="42">
        <v>46</v>
      </c>
      <c r="Y2" s="42">
        <v>38</v>
      </c>
      <c r="Z2" s="42">
        <v>75</v>
      </c>
      <c r="AA2" s="31">
        <v>2</v>
      </c>
      <c r="AB2" s="9">
        <v>4</v>
      </c>
      <c r="AC2" s="45">
        <f>IF(X2="","",X2*Y2*Z2/1000000)</f>
        <v>0.13100000000000001</v>
      </c>
      <c r="AD2" s="34">
        <f>IF(AB2="","",65/AC2*AB2)</f>
        <v>1985</v>
      </c>
      <c r="AE2" s="29">
        <v>3300</v>
      </c>
      <c r="AF2" s="35">
        <f>IF(ISERROR(AE2/AD2),"",AE2/AD2)</f>
        <v>1.66</v>
      </c>
      <c r="AG2" s="29" t="s">
        <v>59</v>
      </c>
      <c r="AH2" s="36">
        <v>0.34399999999999997</v>
      </c>
      <c r="AI2" s="35">
        <f>IF(ISERROR(U2*AH2),"",U2*AH2)</f>
        <v>3.8</v>
      </c>
      <c r="AJ2" s="36">
        <v>0.01</v>
      </c>
      <c r="AK2" s="35">
        <f>IF(ISERROR(AR2*AJ2),"",AR2*AJ2)</f>
        <v>0.13</v>
      </c>
      <c r="AL2" s="29"/>
      <c r="AM2" s="36"/>
      <c r="AN2" s="35">
        <f>IF(ISERROR(AR2*AM2),"",AR2*AM2)</f>
        <v>0</v>
      </c>
      <c r="AO2" s="35">
        <f>IF(ISERROR(AK2+AN2),"",AK2+AN2)</f>
        <v>0.13</v>
      </c>
      <c r="AP2" s="35">
        <f>IF(ISERROR(U2+AO2),"",U2+AO2)</f>
        <v>11.18</v>
      </c>
      <c r="AQ2" s="37">
        <f>IF(ISERROR((AR2-AP2)/AR2),"",(AR2-AP2)/AR2)</f>
        <v>0.155</v>
      </c>
      <c r="AR2" s="35">
        <v>13.23</v>
      </c>
      <c r="AS2" s="8" t="s">
        <v>52</v>
      </c>
      <c r="AT2" s="9">
        <v>4297</v>
      </c>
      <c r="AU2" s="35">
        <f>IF(ISERROR(AP2*AT2),"",AP2*AT2)</f>
        <v>48040.46</v>
      </c>
      <c r="AV2" s="35">
        <f>IF(ISERROR(AR2*AT2),"",AR2*AT2)</f>
        <v>56849.31</v>
      </c>
      <c r="AX2" s="2"/>
      <c r="AY2" s="2">
        <v>17189</v>
      </c>
      <c r="AZ2" s="2">
        <v>4</v>
      </c>
      <c r="BA2" s="2">
        <f>AY2/AZ2</f>
        <v>4297.25</v>
      </c>
    </row>
    <row r="3" spans="1:53" ht="69.95" customHeight="1" x14ac:dyDescent="0.25">
      <c r="A3" s="28">
        <v>2</v>
      </c>
      <c r="B3" s="29"/>
      <c r="C3" s="29"/>
      <c r="D3" s="29" t="s">
        <v>4</v>
      </c>
      <c r="E3" s="29"/>
      <c r="F3" s="29" t="s">
        <v>5</v>
      </c>
      <c r="G3" s="29" t="s">
        <v>60</v>
      </c>
      <c r="H3" s="29" t="s">
        <v>54</v>
      </c>
      <c r="I3" s="29" t="s">
        <v>54</v>
      </c>
      <c r="J3" s="29" t="s">
        <v>55</v>
      </c>
      <c r="K3" s="29" t="s">
        <v>57</v>
      </c>
      <c r="L3" s="29" t="s">
        <v>61</v>
      </c>
      <c r="M3" s="29"/>
      <c r="N3" s="46">
        <v>713649</v>
      </c>
      <c r="O3" s="29" t="s">
        <v>65</v>
      </c>
      <c r="P3" s="46">
        <v>4069365314203</v>
      </c>
      <c r="Q3" s="29" t="s">
        <v>48</v>
      </c>
      <c r="R3" s="30">
        <v>106.5</v>
      </c>
      <c r="S3" s="31">
        <v>8.1</v>
      </c>
      <c r="T3" s="32">
        <v>13.15</v>
      </c>
      <c r="U3" s="33">
        <v>13.15</v>
      </c>
      <c r="V3" s="8"/>
      <c r="W3" s="29" t="s">
        <v>3</v>
      </c>
      <c r="X3" s="42">
        <v>46</v>
      </c>
      <c r="Y3" s="42">
        <v>38</v>
      </c>
      <c r="Z3" s="42">
        <v>75</v>
      </c>
      <c r="AA3" s="31">
        <v>2</v>
      </c>
      <c r="AB3" s="9">
        <v>4</v>
      </c>
      <c r="AC3" s="45">
        <f t="shared" ref="AC3:AC5" si="0">IF(X3="","",X3*Y3*Z3/1000000)</f>
        <v>0.13100000000000001</v>
      </c>
      <c r="AD3" s="34">
        <f t="shared" ref="AD3:AD5" si="1">IF(AB3="","",65/AC3*AB3)</f>
        <v>1985</v>
      </c>
      <c r="AE3" s="29">
        <v>3300</v>
      </c>
      <c r="AF3" s="35">
        <f t="shared" ref="AF3:AF5" si="2">IF(ISERROR(AE3/AD3),"",AE3/AD3)</f>
        <v>1.66</v>
      </c>
      <c r="AG3" s="29" t="s">
        <v>59</v>
      </c>
      <c r="AH3" s="36">
        <v>0.34399999999999997</v>
      </c>
      <c r="AI3" s="35">
        <f>IF(ISERROR(U3*AH3),"",U3*AH3)</f>
        <v>4.5199999999999996</v>
      </c>
      <c r="AJ3" s="36">
        <v>0.01</v>
      </c>
      <c r="AK3" s="35">
        <f t="shared" ref="AK3:AK5" si="3">IF(ISERROR(AR3*AJ3),"",AR3*AJ3)</f>
        <v>0.16</v>
      </c>
      <c r="AL3" s="29"/>
      <c r="AM3" s="36"/>
      <c r="AN3" s="35">
        <f t="shared" ref="AN3:AN5" si="4">IF(ISERROR(AR3*AM3),"",AR3*AM3)</f>
        <v>0</v>
      </c>
      <c r="AO3" s="35">
        <f t="shared" ref="AO3:AO5" si="5">IF(ISERROR(AK3+AN3),"",AK3+AN3)</f>
        <v>0.16</v>
      </c>
      <c r="AP3" s="35">
        <f t="shared" ref="AP3:AP5" si="6">IF(ISERROR(U3+AO3),"",U3+AO3)</f>
        <v>13.31</v>
      </c>
      <c r="AQ3" s="37">
        <f t="shared" ref="AQ3:AQ5" si="7">IF(ISERROR((AR3-AP3)/AR3),"",(AR3-AP3)/AR3)</f>
        <v>0.1457</v>
      </c>
      <c r="AR3" s="35">
        <v>15.58</v>
      </c>
      <c r="AS3" s="8" t="s">
        <v>52</v>
      </c>
      <c r="AT3" s="9">
        <v>4297</v>
      </c>
      <c r="AU3" s="35">
        <f t="shared" ref="AU3:AU5" si="8">IF(ISERROR(AP3*AT3),"",AP3*AT3)</f>
        <v>57193.07</v>
      </c>
      <c r="AV3" s="35">
        <f t="shared" ref="AV3:AV5" si="9">IF(ISERROR(AR3*AT3),"",AR3*AT3)</f>
        <v>66947.259999999995</v>
      </c>
      <c r="AX3" s="2"/>
      <c r="AY3" s="2"/>
    </row>
    <row r="4" spans="1:53" ht="72" customHeight="1" x14ac:dyDescent="0.25">
      <c r="A4" s="28">
        <v>3</v>
      </c>
      <c r="B4" s="29"/>
      <c r="C4" s="29"/>
      <c r="D4" s="29" t="s">
        <v>4</v>
      </c>
      <c r="E4" s="29"/>
      <c r="F4" s="29" t="s">
        <v>5</v>
      </c>
      <c r="G4" s="29" t="s">
        <v>60</v>
      </c>
      <c r="H4" s="29" t="s">
        <v>54</v>
      </c>
      <c r="I4" s="29" t="s">
        <v>54</v>
      </c>
      <c r="J4" s="29" t="s">
        <v>55</v>
      </c>
      <c r="K4" s="29" t="s">
        <v>56</v>
      </c>
      <c r="L4" s="29" t="s">
        <v>58</v>
      </c>
      <c r="M4" s="29"/>
      <c r="N4" s="46">
        <v>713649</v>
      </c>
      <c r="O4" s="29" t="s">
        <v>66</v>
      </c>
      <c r="P4" s="46">
        <v>4069365313893</v>
      </c>
      <c r="Q4" s="29" t="s">
        <v>48</v>
      </c>
      <c r="R4" s="30">
        <v>89.5</v>
      </c>
      <c r="S4" s="31">
        <v>8.1</v>
      </c>
      <c r="T4" s="32">
        <v>11.05</v>
      </c>
      <c r="U4" s="33">
        <v>11.05</v>
      </c>
      <c r="V4" s="8"/>
      <c r="W4" s="29" t="s">
        <v>3</v>
      </c>
      <c r="X4" s="42">
        <v>46</v>
      </c>
      <c r="Y4" s="42">
        <v>38</v>
      </c>
      <c r="Z4" s="42">
        <v>75</v>
      </c>
      <c r="AA4" s="31">
        <v>2</v>
      </c>
      <c r="AB4" s="9">
        <v>4</v>
      </c>
      <c r="AC4" s="45">
        <f t="shared" si="0"/>
        <v>0.13100000000000001</v>
      </c>
      <c r="AD4" s="34">
        <f t="shared" si="1"/>
        <v>1985</v>
      </c>
      <c r="AE4" s="29">
        <v>3300</v>
      </c>
      <c r="AF4" s="35">
        <f t="shared" si="2"/>
        <v>1.66</v>
      </c>
      <c r="AG4" s="29" t="s">
        <v>59</v>
      </c>
      <c r="AH4" s="36">
        <v>0.34399999999999997</v>
      </c>
      <c r="AI4" s="35">
        <f t="shared" ref="AI4:AI5" si="10">IF(ISERROR(U4*AH4),"",U4*AH4)</f>
        <v>3.8</v>
      </c>
      <c r="AJ4" s="36">
        <v>0.01</v>
      </c>
      <c r="AK4" s="35">
        <f t="shared" si="3"/>
        <v>0.13</v>
      </c>
      <c r="AL4" s="29"/>
      <c r="AM4" s="36"/>
      <c r="AN4" s="35">
        <f t="shared" si="4"/>
        <v>0</v>
      </c>
      <c r="AO4" s="35">
        <f t="shared" si="5"/>
        <v>0.13</v>
      </c>
      <c r="AP4" s="35">
        <f t="shared" si="6"/>
        <v>11.18</v>
      </c>
      <c r="AQ4" s="37">
        <f t="shared" si="7"/>
        <v>0.155</v>
      </c>
      <c r="AR4" s="35">
        <v>13.23</v>
      </c>
      <c r="AS4" s="8" t="s">
        <v>52</v>
      </c>
      <c r="AT4" s="9">
        <v>4297</v>
      </c>
      <c r="AU4" s="35">
        <f t="shared" si="8"/>
        <v>48040.46</v>
      </c>
      <c r="AV4" s="35">
        <f t="shared" si="9"/>
        <v>56849.31</v>
      </c>
      <c r="AX4" s="2"/>
      <c r="AY4" s="2"/>
    </row>
    <row r="5" spans="1:53" ht="72" customHeight="1" x14ac:dyDescent="0.25">
      <c r="A5" s="28">
        <v>4</v>
      </c>
      <c r="B5" s="29"/>
      <c r="C5" s="29"/>
      <c r="D5" s="29" t="s">
        <v>4</v>
      </c>
      <c r="E5" s="29"/>
      <c r="F5" s="29" t="s">
        <v>5</v>
      </c>
      <c r="G5" s="29" t="s">
        <v>60</v>
      </c>
      <c r="H5" s="29" t="s">
        <v>54</v>
      </c>
      <c r="I5" s="29" t="s">
        <v>54</v>
      </c>
      <c r="J5" s="29" t="s">
        <v>55</v>
      </c>
      <c r="K5" s="29" t="s">
        <v>57</v>
      </c>
      <c r="L5" s="29" t="s">
        <v>58</v>
      </c>
      <c r="M5" s="29"/>
      <c r="N5" s="46">
        <v>713649</v>
      </c>
      <c r="O5" s="29" t="s">
        <v>67</v>
      </c>
      <c r="P5" s="46">
        <v>4069365314098</v>
      </c>
      <c r="Q5" s="29" t="s">
        <v>48</v>
      </c>
      <c r="R5" s="30">
        <v>106.5</v>
      </c>
      <c r="S5" s="31">
        <v>8.1</v>
      </c>
      <c r="T5" s="32">
        <v>13.15</v>
      </c>
      <c r="U5" s="33">
        <v>13.15</v>
      </c>
      <c r="V5" s="8"/>
      <c r="W5" s="29" t="s">
        <v>3</v>
      </c>
      <c r="X5" s="42">
        <v>46</v>
      </c>
      <c r="Y5" s="42">
        <v>38</v>
      </c>
      <c r="Z5" s="42">
        <v>75</v>
      </c>
      <c r="AA5" s="31">
        <v>2</v>
      </c>
      <c r="AB5" s="9">
        <v>4</v>
      </c>
      <c r="AC5" s="45">
        <f t="shared" si="0"/>
        <v>0.13100000000000001</v>
      </c>
      <c r="AD5" s="34">
        <f t="shared" si="1"/>
        <v>1985</v>
      </c>
      <c r="AE5" s="29">
        <v>3300</v>
      </c>
      <c r="AF5" s="35">
        <f t="shared" si="2"/>
        <v>1.66</v>
      </c>
      <c r="AG5" s="29" t="s">
        <v>59</v>
      </c>
      <c r="AH5" s="36">
        <v>0.34399999999999997</v>
      </c>
      <c r="AI5" s="35">
        <f t="shared" si="10"/>
        <v>4.5199999999999996</v>
      </c>
      <c r="AJ5" s="36">
        <v>0.01</v>
      </c>
      <c r="AK5" s="35">
        <f t="shared" si="3"/>
        <v>0.16</v>
      </c>
      <c r="AL5" s="29"/>
      <c r="AM5" s="36"/>
      <c r="AN5" s="35">
        <f t="shared" si="4"/>
        <v>0</v>
      </c>
      <c r="AO5" s="35">
        <f t="shared" si="5"/>
        <v>0.16</v>
      </c>
      <c r="AP5" s="35">
        <f t="shared" si="6"/>
        <v>13.31</v>
      </c>
      <c r="AQ5" s="37">
        <f t="shared" si="7"/>
        <v>0.1457</v>
      </c>
      <c r="AR5" s="35">
        <v>15.58</v>
      </c>
      <c r="AS5" s="8" t="s">
        <v>52</v>
      </c>
      <c r="AT5" s="9">
        <v>4297</v>
      </c>
      <c r="AU5" s="35">
        <f t="shared" si="8"/>
        <v>57193.07</v>
      </c>
      <c r="AV5" s="35">
        <f t="shared" si="9"/>
        <v>66947.259999999995</v>
      </c>
      <c r="AX5" s="2"/>
      <c r="AY5" s="2"/>
    </row>
    <row r="6" spans="1:53" ht="72" customHeight="1" x14ac:dyDescent="0.25">
      <c r="A6" s="28">
        <v>5</v>
      </c>
      <c r="B6" s="29"/>
      <c r="C6" s="29"/>
      <c r="D6" s="29" t="s">
        <v>4</v>
      </c>
      <c r="E6" s="29"/>
      <c r="F6" s="29" t="s">
        <v>5</v>
      </c>
      <c r="G6" s="29" t="s">
        <v>60</v>
      </c>
      <c r="H6" s="29" t="s">
        <v>54</v>
      </c>
      <c r="I6" s="29" t="s">
        <v>54</v>
      </c>
      <c r="J6" s="29" t="s">
        <v>55</v>
      </c>
      <c r="K6" s="29" t="s">
        <v>62</v>
      </c>
      <c r="L6" s="29" t="s">
        <v>63</v>
      </c>
      <c r="M6" s="29" t="s">
        <v>69</v>
      </c>
      <c r="N6" s="46">
        <v>713649</v>
      </c>
      <c r="O6" s="29" t="s">
        <v>68</v>
      </c>
      <c r="P6" s="46"/>
      <c r="Q6" s="29" t="s">
        <v>49</v>
      </c>
      <c r="R6" s="30">
        <v>106.5</v>
      </c>
      <c r="S6" s="31">
        <v>8.1</v>
      </c>
      <c r="T6" s="32">
        <v>48.4</v>
      </c>
      <c r="U6" s="32">
        <v>48.4</v>
      </c>
      <c r="V6" s="8"/>
      <c r="W6" s="29" t="s">
        <v>3</v>
      </c>
      <c r="X6" s="42">
        <v>46</v>
      </c>
      <c r="Y6" s="42">
        <v>38</v>
      </c>
      <c r="Z6" s="42">
        <v>75</v>
      </c>
      <c r="AA6" s="31">
        <v>2</v>
      </c>
      <c r="AB6" s="9">
        <v>1</v>
      </c>
      <c r="AC6" s="45">
        <f t="shared" ref="AC6" si="11">IF(X6="","",X6*Y6*Z6/1000000)</f>
        <v>0.13100000000000001</v>
      </c>
      <c r="AD6" s="34">
        <f t="shared" ref="AD6" si="12">IF(AB6="","",65/AC6*AB6)</f>
        <v>496</v>
      </c>
      <c r="AE6" s="29">
        <v>3300</v>
      </c>
      <c r="AF6" s="35">
        <f t="shared" ref="AF6" si="13">IF(ISERROR(AE6/AD6),"",AE6/AD6)</f>
        <v>6.65</v>
      </c>
      <c r="AG6" s="29" t="s">
        <v>59</v>
      </c>
      <c r="AH6" s="36">
        <v>0.34399999999999997</v>
      </c>
      <c r="AI6" s="35">
        <f t="shared" ref="AI6" si="14">IF(ISERROR(U6*AH6),"",U6*AH6)</f>
        <v>16.649999999999999</v>
      </c>
      <c r="AJ6" s="36">
        <v>0.01</v>
      </c>
      <c r="AK6" s="35">
        <f t="shared" ref="AK6" si="15">IF(ISERROR(AR6*AJ6),"",AR6*AJ6)</f>
        <v>0.57999999999999996</v>
      </c>
      <c r="AL6" s="29"/>
      <c r="AM6" s="36"/>
      <c r="AN6" s="35">
        <f t="shared" ref="AN6" si="16">IF(ISERROR(AR6*AM6),"",AR6*AM6)</f>
        <v>0</v>
      </c>
      <c r="AO6" s="35">
        <f t="shared" ref="AO6" si="17">IF(ISERROR(AK6+AN6),"",AK6+AN6)</f>
        <v>0.57999999999999996</v>
      </c>
      <c r="AP6" s="35">
        <f t="shared" ref="AP6" si="18">IF(ISERROR(U6+AO6),"",U6+AO6)</f>
        <v>48.98</v>
      </c>
      <c r="AQ6" s="37">
        <f t="shared" ref="AQ6" si="19">IF(ISERROR((AR6-AP6)/AR6),"",(AR6-AP6)/AR6)</f>
        <v>0.14990000000000001</v>
      </c>
      <c r="AR6" s="35">
        <v>57.62</v>
      </c>
      <c r="AS6" s="8" t="s">
        <v>52</v>
      </c>
      <c r="AT6" s="9">
        <v>4297</v>
      </c>
      <c r="AU6" s="35">
        <f t="shared" ref="AU6" si="20">IF(ISERROR(AP6*AT6),"",AP6*AT6)</f>
        <v>210467.06</v>
      </c>
      <c r="AV6" s="35">
        <f t="shared" ref="AV6" si="21">IF(ISERROR(AR6*AT6),"",AR6*AT6)</f>
        <v>247593.14</v>
      </c>
      <c r="AX6" s="2"/>
      <c r="AY6" s="2"/>
    </row>
  </sheetData>
  <sheetProtection insertRows="0" deleteRows="0" sort="0"/>
  <protectedRanges>
    <protectedRange sqref="A7:AT244 AS1 A2:AR6 AT2:AT6" name="Range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W2:W6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Q2:Q6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AS2:AS6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2025-08-19T06:21:27Z</dcterms:modified>
</cp:coreProperties>
</file>