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7644A1C-DB05-480E-828A-617AAF1F2E8B}" xr6:coauthVersionLast="47" xr6:coauthVersionMax="47" xr10:uidLastSave="{00000000-0000-0000-0000-000000000000}"/>
  <bookViews>
    <workbookView xWindow="-110" yWindow="-110" windowWidth="19420" windowHeight="10300" xr2:uid="{1C4AAF6D-4A8B-477D-961B-30E729A5FE02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1" l="1"/>
  <c r="AR4" i="1"/>
  <c r="AT4" i="1" s="1"/>
  <c r="AL4" i="1"/>
  <c r="AM4" i="1" s="1"/>
  <c r="AN4" i="1" s="1"/>
  <c r="AV4" i="1" s="1"/>
  <c r="AJ4" i="1"/>
  <c r="AD4" i="1"/>
  <c r="AG4" i="1" s="1"/>
  <c r="U4" i="1"/>
  <c r="AW3" i="1"/>
  <c r="AR3" i="1"/>
  <c r="AT3" i="1" s="1"/>
  <c r="AL3" i="1"/>
  <c r="AM3" i="1" s="1"/>
  <c r="AN3" i="1" s="1"/>
  <c r="AO3" i="1" s="1"/>
  <c r="AJ3" i="1"/>
  <c r="AD3" i="1"/>
  <c r="U3" i="1"/>
  <c r="AW2" i="1"/>
  <c r="AR2" i="1"/>
  <c r="AT2" i="1" s="1"/>
  <c r="AL2" i="1"/>
  <c r="AM2" i="1" s="1"/>
  <c r="AN2" i="1" s="1"/>
  <c r="AJ2" i="1"/>
  <c r="AD2" i="1"/>
  <c r="AG2" i="1" s="1"/>
  <c r="U2" i="1"/>
  <c r="AO4" i="1" l="1"/>
  <c r="AE4" i="1"/>
  <c r="AV2" i="1"/>
  <c r="AO2" i="1"/>
  <c r="AV3" i="1"/>
  <c r="AG3" i="1"/>
  <c r="AE3" i="1"/>
  <c r="A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E30A0AA-7AB7-4987-8668-1F9E3CC19DA7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876A04E8-A56C-4867-ABFF-C5A1B75DE31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370D177-E2A6-4029-A597-57FA05646287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3070E54B-3A8B-488B-AFBA-0A77802352E0}">
      <text>
        <r>
          <rPr>
            <sz val="11"/>
            <rFont val="Calibri"/>
            <family val="2"/>
          </rPr>
          <t>[Freight Cost per CBM CN$]*[Cubic Meter per Carton]/[Case Pack]/[Load Factor]</t>
        </r>
      </text>
    </comment>
    <comment ref="AJ1" authorId="0" shapeId="0" xr:uid="{EF634A0E-FFC4-4F19-B523-F9C10E7A401E}">
      <text>
        <r>
          <rPr>
            <sz val="11"/>
            <rFont val="Calibri"/>
            <family val="2"/>
          </rPr>
          <t>[JLA FOB Price $ (Value)]*[Duty Rate]*0.99</t>
        </r>
      </text>
    </comment>
    <comment ref="AL1" authorId="0" shapeId="0" xr:uid="{BD359908-8B23-48BF-83F1-3172FEC558A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98147D5F-6B57-4BB6-AD9A-F4EFFB8E2D73}">
      <text>
        <r>
          <rPr>
            <sz val="11"/>
            <rFont val="Calibri"/>
            <family val="2"/>
          </rPr>
          <t>[DA $]+[Load 1 $]</t>
        </r>
      </text>
    </comment>
    <comment ref="AN1" authorId="0" shapeId="0" xr:uid="{F1ACBEB0-661A-4EC6-A22B-7E2CFEAB1719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67C84E18-222A-41E5-B1E9-62E0C7D21782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R1" authorId="0" shapeId="0" xr:uid="{0D9B45A2-BD18-4792-9C96-182B553967A3}">
      <text>
        <r>
          <rPr>
            <sz val="11"/>
            <rFont val="Calibri"/>
            <family val="2"/>
          </rPr>
          <t>([JLA FOB Price Quote (Value)]*[Load Factor]</t>
        </r>
      </text>
    </comment>
    <comment ref="AT1" authorId="0" shapeId="0" xr:uid="{01F373F9-D7BC-4973-BF98-3BE3CBF2DB1E}">
      <text>
        <r>
          <rPr>
            <sz val="11"/>
            <rFont val="Calibri"/>
            <family val="2"/>
          </rPr>
          <t>([Retail Price]-[Landed Cost CND$])/[Retail Price]</t>
        </r>
      </text>
    </comment>
    <comment ref="AV1" authorId="0" shapeId="0" xr:uid="{208FC303-C0EB-44BE-91EC-A04B1CD56C18}">
      <text>
        <r>
          <rPr>
            <sz val="11"/>
            <rFont val="Calibri"/>
            <family val="2"/>
          </rPr>
          <t>[FOB Cost with Load $]*[Total Quantity]</t>
        </r>
      </text>
    </comment>
    <comment ref="AW1" authorId="0" shapeId="0" xr:uid="{B1CF6FF3-F9F1-4BF6-824E-4E14E5FB7814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<sst xmlns="http://schemas.openxmlformats.org/spreadsheetml/2006/main" count="76" uniqueCount="59">
  <si>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</si>
  <si>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</si>
  <si>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</si>
  <si>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</si>
  <si>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</si>
  <si>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</si>
  <si>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</si>
  <si>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</si>
  <si>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</si>
  <si>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</si>
  <si>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</si>
  <si>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</si>
  <si>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</si>
  <si>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</si>
  <si>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</si>
  <si>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</si>
  <si>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</si>
  <si>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</si>
  <si>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</si>
  <si>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</si>
  <si>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</si>
  <si>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</si>
  <si>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</si>
  <si>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</si>
  <si>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</si>
  <si>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</si>
  <si>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</si>
  <si>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</si>
  <si>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</si>
  <si>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</si>
  <si>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</si>
  <si>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Freight Cost per CBM CN$</t>
  </si>
  <si>
    <t>Ocean Freight per Item $</t>
  </si>
  <si>
    <t>HTS Code</t>
  </si>
  <si>
    <t>Duty Rate</t>
  </si>
  <si>
    <t>Duty per Item $</t>
  </si>
  <si>
    <t>DA %</t>
  </si>
  <si>
    <t>DA $</t>
  </si>
  <si>
    <t>DI Total Load $</t>
  </si>
  <si>
    <t>FOB Cost with Load $</t>
  </si>
  <si>
    <t>JLA FOB MU%</t>
  </si>
  <si>
    <t>JLA FOB Price Quote (Value)</t>
  </si>
  <si>
    <t>Load Factor</t>
  </si>
  <si>
    <t>Landed Cost CND$</t>
  </si>
  <si>
    <t>Retail Price</t>
  </si>
  <si>
    <t>Retail Markup %</t>
  </si>
  <si>
    <t>Total Quantity</t>
  </si>
  <si>
    <t>Total Cost</t>
  </si>
  <si>
    <t>Total Sales</t>
  </si>
  <si>
    <t>QUILT</t>
  </si>
  <si>
    <t>Quilt Only</t>
  </si>
  <si>
    <t xml:space="preserve">Coverlet front: 100% polyester 85gsm microfiber printed . Back, 100% polyester 75gsm microfiber. 180gsm 100% polyester filling. Thread quilted. Rolled pack. </t>
  </si>
  <si>
    <t xml:space="preserve">100% polyester </t>
  </si>
  <si>
    <t>Twin: 68x86"</t>
  </si>
  <si>
    <t>Multi</t>
  </si>
  <si>
    <t>Piece</t>
  </si>
  <si>
    <t>Normal</t>
  </si>
  <si>
    <t>Queen: 86x86"</t>
  </si>
  <si>
    <t>King: 104x90“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</si>
</sst>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¥-804]#,##0.00"/>
    <numFmt numFmtId="165" formatCode="0.0"/>
    <numFmt numFmtId="166" formatCode="&quot;$&quot;#,##0.00"/>
    <numFmt numFmtId="167" formatCode="0.000"/>
    <numFmt numFmtId="168" formatCode="[$$-409]#,##0.00"/>
  </numFmts>
  <fonts count="8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168" fontId="2" fillId="0" borderId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wrapText="1"/>
    </xf>
    <xf numFmtId="166" fontId="6" fillId="2" borderId="2" xfId="3" applyNumberFormat="1" applyFont="1" applyFill="1" applyBorder="1" applyAlignment="1">
      <alignment wrapText="1"/>
    </xf>
    <xf numFmtId="166" fontId="3" fillId="6" borderId="1" xfId="1" applyNumberFormat="1" applyFont="1" applyFill="1" applyBorder="1" applyAlignment="1">
      <alignment horizontal="center" wrapText="1"/>
    </xf>
    <xf numFmtId="166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65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67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66" fontId="6" fillId="0" borderId="2" xfId="3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66" fontId="6" fillId="5" borderId="2" xfId="3" applyNumberFormat="1" applyFont="1" applyFill="1" applyBorder="1" applyAlignment="1">
      <alignment wrapText="1"/>
    </xf>
    <xf numFmtId="0" fontId="6" fillId="3" borderId="2" xfId="3" applyFont="1" applyFill="1" applyBorder="1" applyAlignment="1">
      <alignment wrapText="1"/>
    </xf>
    <xf numFmtId="166" fontId="7" fillId="3" borderId="1" xfId="3" applyNumberFormat="1" applyFont="1" applyFill="1" applyBorder="1" applyAlignment="1">
      <alignment wrapText="1"/>
    </xf>
    <xf numFmtId="2" fontId="7" fillId="3" borderId="1" xfId="3" applyNumberFormat="1" applyFont="1" applyFill="1" applyBorder="1" applyAlignment="1">
      <alignment wrapText="1"/>
    </xf>
    <xf numFmtId="166" fontId="6" fillId="3" borderId="2" xfId="3" applyNumberFormat="1" applyFont="1" applyFill="1" applyBorder="1" applyAlignment="1">
      <alignment wrapText="1"/>
    </xf>
    <xf numFmtId="166" fontId="7" fillId="3" borderId="2" xfId="3" applyNumberFormat="1" applyFont="1" applyFill="1" applyBorder="1" applyAlignment="1">
      <alignment wrapText="1"/>
    </xf>
    <xf numFmtId="166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168" fontId="1" fillId="0" borderId="2" xfId="1" applyNumberFormat="1" applyBorder="1"/>
    <xf numFmtId="164" fontId="1" fillId="0" borderId="2" xfId="1" applyNumberFormat="1" applyBorder="1" applyAlignment="1">
      <alignment wrapText="1"/>
    </xf>
    <xf numFmtId="165" fontId="1" fillId="0" borderId="2" xfId="1" applyNumberFormat="1" applyBorder="1" applyAlignment="1">
      <alignment wrapText="1"/>
    </xf>
    <xf numFmtId="166" fontId="0" fillId="7" borderId="2" xfId="4" applyNumberFormat="1" applyFont="1" applyFill="1" applyBorder="1" applyAlignment="1">
      <alignment wrapText="1"/>
    </xf>
    <xf numFmtId="166" fontId="1" fillId="0" borderId="1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67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66" fontId="1" fillId="7" borderId="2" xfId="1" applyNumberFormat="1" applyFill="1" applyBorder="1" applyAlignment="1">
      <alignment wrapText="1"/>
    </xf>
    <xf numFmtId="9" fontId="1" fillId="0" borderId="2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5" applyNumberFormat="1" applyFont="1" applyFill="1" applyBorder="1" applyAlignment="1">
      <alignment wrapText="1"/>
    </xf>
    <xf numFmtId="7" fontId="1" fillId="0" borderId="2" xfId="1" applyNumberFormat="1" applyBorder="1" applyAlignment="1">
      <alignment wrapText="1"/>
    </xf>
    <xf numFmtId="166" fontId="0" fillId="7" borderId="2" xfId="5" applyNumberFormat="1" applyFont="1" applyFill="1" applyBorder="1" applyAlignment="1">
      <alignment wrapText="1"/>
    </xf>
    <xf numFmtId="7" fontId="0" fillId="0" borderId="2" xfId="5" applyNumberFormat="1" applyFont="1" applyFill="1" applyBorder="1" applyAlignment="1">
      <alignment wrapText="1"/>
    </xf>
  </cellXfs>
  <cellStyles count="6">
    <cellStyle name="Currency 2" xfId="4" xr:uid="{10CB75B6-1E92-4F3F-905E-CE21DBAFBE03}"/>
    <cellStyle name="Normal" xfId="0" builtinId="0"/>
    <cellStyle name="Normal 2" xfId="1" xr:uid="{33CB0B90-ADD4-4C69-82B7-498FF5AF8051}"/>
    <cellStyle name="Normal 2 18 2" xfId="3" xr:uid="{0111D48E-6DF7-4990-BE31-88F6C25C25BE}"/>
    <cellStyle name="Percent 2" xfId="5" xr:uid="{4D391EF0-08BB-4C40-A00B-883DD1D3957F}"/>
    <cellStyle name="常规_HBC Blanket &amp; Throw 100125" xfId="2" xr:uid="{45F750C1-2F84-43CE-9241-B08C53769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8FFD-E731-4DAE-9376-8A1184BB8E2E}">
  <sheetPr>
    <tabColor rgb="FFFFFF00"/>
  </sheetPr>
  <dimension ref="A1:AZ4"/>
  <sheetViews>
    <sheetView tabSelected="1" workbookViewId="0">
      <selection activeCell="AQ7" sqref="AQ7"/>
    </sheetView>
  </sheetViews>
  <sheetFormatPr defaultColWidth="9.1796875" defaultRowHeight="14.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2" customWidth="1"/>
    <col min="13" max="15" width="6.1796875" style="2" customWidth="1"/>
    <col min="16" max="16" width="6.81640625" style="2" customWidth="1"/>
    <col min="17" max="18" width="5.6328125" style="2" customWidth="1"/>
    <col min="19" max="19" width="9.7265625" style="3" customWidth="1"/>
    <col min="20" max="20" width="8" style="4" customWidth="1"/>
    <col min="21" max="21" width="12" style="5" customWidth="1"/>
    <col min="22" max="22" width="8.54296875" style="5" customWidth="1"/>
    <col min="23" max="23" width="8.08984375" style="5" customWidth="1"/>
    <col min="24" max="24" width="9.36328125" style="2" customWidth="1"/>
    <col min="25" max="25" width="8.1796875" style="4" customWidth="1"/>
    <col min="26" max="26" width="8.7265625" style="4" customWidth="1"/>
    <col min="27" max="27" width="7.1796875" style="4" customWidth="1"/>
    <col min="28" max="28" width="9" style="6" customWidth="1"/>
    <col min="29" max="29" width="6.26953125" style="7" customWidth="1"/>
    <col min="30" max="30" width="10" style="8" customWidth="1"/>
    <col min="31" max="32" width="9.81640625" style="7" customWidth="1"/>
    <col min="33" max="33" width="8.90625" style="5" customWidth="1"/>
    <col min="34" max="34" width="7.81640625" style="2" customWidth="1"/>
    <col min="35" max="35" width="8.453125" style="9" customWidth="1"/>
    <col min="36" max="36" width="9" style="5" customWidth="1"/>
    <col min="37" max="37" width="7.90625" style="9" customWidth="1"/>
    <col min="38" max="38" width="5.90625" style="5" customWidth="1"/>
    <col min="39" max="39" width="9.54296875" style="5" customWidth="1"/>
    <col min="40" max="40" width="11.81640625" style="5" customWidth="1"/>
    <col min="41" max="41" width="7.08984375" style="9" customWidth="1"/>
    <col min="42" max="42" width="7.81640625" style="5" customWidth="1"/>
    <col min="43" max="43" width="7.81640625" style="6" customWidth="1"/>
    <col min="44" max="46" width="7.81640625" style="5" customWidth="1"/>
    <col min="47" max="47" width="9.6328125" style="5" customWidth="1"/>
    <col min="48" max="48" width="9.1796875" style="2" customWidth="1"/>
    <col min="49" max="50" width="9.1796875" style="2"/>
    <col min="51" max="52" width="9.1796875" style="5"/>
    <col min="53" max="16384" width="9.1796875" style="2"/>
  </cols>
  <sheetData>
    <row r="1" spans="1:52" ht="68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2" t="s">
        <v>31</v>
      </c>
      <c r="AG1" s="28" t="s">
        <v>32</v>
      </c>
      <c r="AH1" s="12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8" t="s">
        <v>38</v>
      </c>
      <c r="AN1" s="31" t="s">
        <v>39</v>
      </c>
      <c r="AO1" s="31" t="s">
        <v>40</v>
      </c>
      <c r="AP1" s="32" t="s">
        <v>41</v>
      </c>
      <c r="AQ1" s="33" t="s">
        <v>42</v>
      </c>
      <c r="AR1" s="34" t="s">
        <v>43</v>
      </c>
      <c r="AS1" s="35" t="s">
        <v>44</v>
      </c>
      <c r="AT1" s="34" t="s">
        <v>45</v>
      </c>
      <c r="AU1" s="12" t="s">
        <v>46</v>
      </c>
      <c r="AV1" s="36" t="s">
        <v>47</v>
      </c>
      <c r="AW1" s="36" t="s">
        <v>48</v>
      </c>
      <c r="AY1" s="2"/>
      <c r="AZ1" s="2"/>
    </row>
    <row r="2" spans="1:52">
      <c r="A2" s="37">
        <v>1</v>
      </c>
      <c r="B2" s="38"/>
      <c r="C2" s="38"/>
      <c r="D2" s="38"/>
      <c r="E2" s="38"/>
      <c r="F2" s="38" t="s">
        <v>49</v>
      </c>
      <c r="G2" s="38"/>
      <c r="H2" s="39" t="s">
        <v>50</v>
      </c>
      <c r="I2" s="39" t="s">
        <v>50</v>
      </c>
      <c r="J2" s="39" t="s">
        <v>51</v>
      </c>
      <c r="K2" s="39" t="s">
        <v>52</v>
      </c>
      <c r="L2" s="40" t="s">
        <v>53</v>
      </c>
      <c r="M2" s="38" t="s">
        <v>54</v>
      </c>
      <c r="N2" s="38"/>
      <c r="O2" s="38"/>
      <c r="P2" s="38"/>
      <c r="Q2" s="38"/>
      <c r="R2" s="38" t="s">
        <v>55</v>
      </c>
      <c r="S2" s="41">
        <v>46.4</v>
      </c>
      <c r="T2" s="42">
        <v>8.1</v>
      </c>
      <c r="U2" s="43">
        <f>IF(ISERROR(S2/T2),"",S2/T2)</f>
        <v>5.7283950617283947</v>
      </c>
      <c r="V2" s="44">
        <v>5.73</v>
      </c>
      <c r="W2" s="11"/>
      <c r="X2" s="38" t="s">
        <v>56</v>
      </c>
      <c r="Y2" s="42">
        <v>46.5</v>
      </c>
      <c r="Z2" s="42">
        <v>46.5</v>
      </c>
      <c r="AA2" s="42">
        <v>36.5</v>
      </c>
      <c r="AB2" s="45"/>
      <c r="AC2" s="10">
        <v>4</v>
      </c>
      <c r="AD2" s="46">
        <f>IF(Y2="","",Y2*Z2*AA2/1000000)</f>
        <v>7.8922124999999996E-2</v>
      </c>
      <c r="AE2" s="47">
        <f>IF(AC2="","",56/AD2*AC2)</f>
        <v>2838.2408608485898</v>
      </c>
      <c r="AF2" s="10">
        <v>75</v>
      </c>
      <c r="AG2" s="48">
        <f>IF(ISERROR(AF2*AD2/AC2/AQ2),"",AF2*AD2/AC2/AQ2)</f>
        <v>0.8221054687499999</v>
      </c>
      <c r="AH2" s="38"/>
      <c r="AI2" s="49">
        <v>0.14000000000000001</v>
      </c>
      <c r="AJ2" s="48">
        <f>IF(ISERROR(AP2*AI2*0.99),"",AP2*AI2*0.99)</f>
        <v>1.0672200000000001</v>
      </c>
      <c r="AK2" s="50">
        <v>0.01</v>
      </c>
      <c r="AL2" s="48">
        <f>IF(ISERROR(AP2*AK2),"",AP2*AK2)</f>
        <v>7.6999999999999999E-2</v>
      </c>
      <c r="AM2" s="48">
        <f>IF(ISERROR(AL2),"",AL2)</f>
        <v>7.6999999999999999E-2</v>
      </c>
      <c r="AN2" s="48">
        <f>IF(ISERROR(V2+AM2),"",V2+AM2)</f>
        <v>5.8070000000000004</v>
      </c>
      <c r="AO2" s="51">
        <f>IF(ISERROR((AP2-AN2)/AP2),"",(AP2-AN2)/AP2)</f>
        <v>0.24584415584415581</v>
      </c>
      <c r="AP2" s="52">
        <v>7.7</v>
      </c>
      <c r="AQ2" s="45">
        <v>1.8</v>
      </c>
      <c r="AR2" s="53">
        <f>IF(ISERROR(AP2*AQ2),"",AP2*AQ2)</f>
        <v>13.860000000000001</v>
      </c>
      <c r="AS2" s="54">
        <v>29.99</v>
      </c>
      <c r="AT2" s="51">
        <f>IF(ISERROR((AS2-AR2)/AS2),"",(AS2-AR2)/AS2)</f>
        <v>0.53784594864954971</v>
      </c>
      <c r="AU2" s="10">
        <v>100</v>
      </c>
      <c r="AV2" s="48">
        <f t="shared" ref="AV2:AV4" si="0">IF(ISERROR(AN2*AU2),"",AN2*AU2)</f>
        <v>580.70000000000005</v>
      </c>
      <c r="AW2" s="48">
        <f t="shared" ref="AW2:AW4" si="1">IF(ISERROR(AP2*AU2),"",AP2*AU2)</f>
        <v>770</v>
      </c>
      <c r="AY2" s="2"/>
      <c r="AZ2" s="2"/>
    </row>
    <row r="3" spans="1:52">
      <c r="A3" s="37">
        <v>2</v>
      </c>
      <c r="B3" s="38"/>
      <c r="C3" s="38"/>
      <c r="D3" s="38"/>
      <c r="E3" s="38"/>
      <c r="F3" s="38" t="s">
        <v>49</v>
      </c>
      <c r="G3" s="38"/>
      <c r="H3" s="39" t="s">
        <v>50</v>
      </c>
      <c r="I3" s="39" t="s">
        <v>50</v>
      </c>
      <c r="J3" s="39" t="s">
        <v>51</v>
      </c>
      <c r="K3" s="39" t="s">
        <v>52</v>
      </c>
      <c r="L3" s="40" t="s">
        <v>57</v>
      </c>
      <c r="M3" s="38" t="s">
        <v>54</v>
      </c>
      <c r="N3" s="38"/>
      <c r="O3" s="38"/>
      <c r="P3" s="38"/>
      <c r="Q3" s="38"/>
      <c r="R3" s="38" t="s">
        <v>55</v>
      </c>
      <c r="S3" s="41">
        <v>56.3</v>
      </c>
      <c r="T3" s="42">
        <v>8.1</v>
      </c>
      <c r="U3" s="43">
        <f t="shared" ref="U3:U4" si="2">IF(ISERROR(S3/T3),"",S3/T3)</f>
        <v>6.9506172839506171</v>
      </c>
      <c r="V3" s="44">
        <v>6.95</v>
      </c>
      <c r="W3" s="11"/>
      <c r="X3" s="38" t="s">
        <v>56</v>
      </c>
      <c r="Y3" s="42">
        <v>50.5</v>
      </c>
      <c r="Z3" s="42">
        <v>50.5</v>
      </c>
      <c r="AA3" s="42">
        <v>36.5</v>
      </c>
      <c r="AB3" s="45"/>
      <c r="AC3" s="10">
        <v>4</v>
      </c>
      <c r="AD3" s="46">
        <f t="shared" ref="AD3:AD4" si="3">IF(Y3="","",Y3*Z3*AA3/1000000)</f>
        <v>9.3084125000000004E-2</v>
      </c>
      <c r="AE3" s="47">
        <f t="shared" ref="AE3:AE4" si="4">IF(AC3="","",56/AD3*AC3)</f>
        <v>2406.4253705989072</v>
      </c>
      <c r="AF3" s="10">
        <v>75</v>
      </c>
      <c r="AG3" s="48">
        <f t="shared" ref="AG3:AG4" si="5">IF(ISERROR(AF3*AD3/AC3/AQ3),"",AF3*AD3/AC3/AQ3)</f>
        <v>0.96962630208333334</v>
      </c>
      <c r="AH3" s="38"/>
      <c r="AI3" s="49">
        <v>0.14000000000000001</v>
      </c>
      <c r="AJ3" s="48">
        <f t="shared" ref="AJ3:AJ4" si="6">IF(ISERROR(AP3*AI3*0.99),"",AP3*AI3*0.99)</f>
        <v>1.27512</v>
      </c>
      <c r="AK3" s="50">
        <v>0.01</v>
      </c>
      <c r="AL3" s="48">
        <f>IF(ISERROR(AP3*AK3),"",AP3*AK3)</f>
        <v>9.1999999999999998E-2</v>
      </c>
      <c r="AM3" s="48">
        <f t="shared" ref="AM3:AM4" si="7">IF(ISERROR(AL3),"",AL3)</f>
        <v>9.1999999999999998E-2</v>
      </c>
      <c r="AN3" s="48">
        <f>IF(ISERROR(V3+AM3),"",V3+AM3)</f>
        <v>7.0419999999999998</v>
      </c>
      <c r="AO3" s="51">
        <f t="shared" ref="AO3:AO4" si="8">IF(ISERROR((AP3-AN3)/AP3),"",(AP3-AN3)/AP3)</f>
        <v>0.23456521739130431</v>
      </c>
      <c r="AP3" s="52">
        <v>9.1999999999999993</v>
      </c>
      <c r="AQ3" s="45">
        <v>1.8</v>
      </c>
      <c r="AR3" s="53">
        <f t="shared" ref="AR3:AR4" si="9">IF(ISERROR(AP3*AQ3),"",AP3*AQ3)</f>
        <v>16.559999999999999</v>
      </c>
      <c r="AS3" s="54">
        <v>39.99</v>
      </c>
      <c r="AT3" s="51">
        <f t="shared" ref="AT3:AT4" si="10">IF(ISERROR((AS3-AR3)/AS3),"",(AS3-AR3)/AS3)</f>
        <v>0.58589647411852963</v>
      </c>
      <c r="AU3" s="10">
        <v>100</v>
      </c>
      <c r="AV3" s="48">
        <f t="shared" si="0"/>
        <v>704.19999999999993</v>
      </c>
      <c r="AW3" s="48">
        <f t="shared" si="1"/>
        <v>919.99999999999989</v>
      </c>
      <c r="AY3" s="2"/>
      <c r="AZ3" s="2"/>
    </row>
    <row r="4" spans="1:52">
      <c r="A4" s="37">
        <v>3</v>
      </c>
      <c r="B4" s="38"/>
      <c r="C4" s="38"/>
      <c r="D4" s="38"/>
      <c r="E4" s="38"/>
      <c r="F4" s="38" t="s">
        <v>49</v>
      </c>
      <c r="G4" s="38"/>
      <c r="H4" s="39" t="s">
        <v>50</v>
      </c>
      <c r="I4" s="39" t="s">
        <v>50</v>
      </c>
      <c r="J4" s="39" t="s">
        <v>51</v>
      </c>
      <c r="K4" s="39" t="s">
        <v>52</v>
      </c>
      <c r="L4" s="40" t="s">
        <v>58</v>
      </c>
      <c r="M4" s="38" t="s">
        <v>54</v>
      </c>
      <c r="N4" s="38"/>
      <c r="O4" s="38"/>
      <c r="P4" s="38"/>
      <c r="Q4" s="38"/>
      <c r="R4" s="38" t="s">
        <v>55</v>
      </c>
      <c r="S4" s="41">
        <v>66.900000000000006</v>
      </c>
      <c r="T4" s="42">
        <v>8.1</v>
      </c>
      <c r="U4" s="43">
        <f t="shared" si="2"/>
        <v>8.2592592592592595</v>
      </c>
      <c r="V4" s="44">
        <v>8.26</v>
      </c>
      <c r="W4" s="11"/>
      <c r="X4" s="38" t="s">
        <v>56</v>
      </c>
      <c r="Y4" s="42">
        <v>54.5</v>
      </c>
      <c r="Z4" s="42">
        <v>54.5</v>
      </c>
      <c r="AA4" s="42">
        <v>36.5</v>
      </c>
      <c r="AB4" s="45"/>
      <c r="AC4" s="10">
        <v>4</v>
      </c>
      <c r="AD4" s="46">
        <f t="shared" si="3"/>
        <v>0.108414125</v>
      </c>
      <c r="AE4" s="47">
        <f t="shared" si="4"/>
        <v>2066.1514355255831</v>
      </c>
      <c r="AF4" s="10">
        <v>75</v>
      </c>
      <c r="AG4" s="48">
        <f t="shared" si="5"/>
        <v>1.1293138020833333</v>
      </c>
      <c r="AH4" s="38"/>
      <c r="AI4" s="49">
        <v>0.14000000000000001</v>
      </c>
      <c r="AJ4" s="48">
        <f t="shared" si="6"/>
        <v>1.5800400000000003</v>
      </c>
      <c r="AK4" s="50">
        <v>0.01</v>
      </c>
      <c r="AL4" s="48">
        <f>IF(ISERROR(AP4*AK4),"",AP4*AK4)</f>
        <v>0.114</v>
      </c>
      <c r="AM4" s="48">
        <f t="shared" si="7"/>
        <v>0.114</v>
      </c>
      <c r="AN4" s="48">
        <f>IF(ISERROR(V4+AM4),"",V4+AM4)</f>
        <v>8.3740000000000006</v>
      </c>
      <c r="AO4" s="51">
        <f t="shared" si="8"/>
        <v>0.26543859649122803</v>
      </c>
      <c r="AP4" s="52">
        <v>11.4</v>
      </c>
      <c r="AQ4" s="45">
        <v>1.8</v>
      </c>
      <c r="AR4" s="53">
        <f t="shared" si="9"/>
        <v>20.52</v>
      </c>
      <c r="AS4" s="54">
        <v>49.99</v>
      </c>
      <c r="AT4" s="51">
        <f t="shared" si="10"/>
        <v>0.58951790358071621</v>
      </c>
      <c r="AU4" s="10">
        <v>100</v>
      </c>
      <c r="AV4" s="48">
        <f t="shared" si="0"/>
        <v>837.40000000000009</v>
      </c>
      <c r="AW4" s="48">
        <f t="shared" si="1"/>
        <v>1140</v>
      </c>
      <c r="AY4" s="2"/>
      <c r="AZ4" s="2"/>
    </row>
  </sheetData>
  <sheetProtection insertRows="0" deleteRows="0" sort="0"/>
  <protectedRanges>
    <protectedRange sqref="A2:K4 A5:J240 M2:AU240" name="Range1"/>
    <protectedRange sqref="K5:K245" name="Range1_1"/>
    <protectedRange sqref="AF1" name="Range1_2"/>
    <protectedRange sqref="L2:L240" name="Range1_2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2025-08-16T00:05:55Z</dcterms:created>
  <dcterms:modified xsi:type="dcterms:W3CDTF">2025-08-16T00:13:41Z</dcterms:modified>
</cp:coreProperties>
</file>