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0C5F693-47FB-4F16-9317-140460CD32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" i="5" l="1"/>
  <c r="AY2" i="5"/>
  <c r="AG3" i="5"/>
  <c r="AG2" i="5"/>
  <c r="BE3" i="5" l="1"/>
  <c r="AU3" i="5"/>
  <c r="AR3" i="5"/>
  <c r="AO3" i="5"/>
  <c r="AM3" i="5"/>
  <c r="AK3" i="5"/>
  <c r="AH3" i="5"/>
  <c r="AB3" i="5"/>
  <c r="AC3" i="5" s="1"/>
  <c r="AE3" i="5" s="1"/>
  <c r="S3" i="5"/>
  <c r="BE2" i="5"/>
  <c r="AU2" i="5"/>
  <c r="AR2" i="5"/>
  <c r="AO2" i="5"/>
  <c r="AM2" i="5"/>
  <c r="AK2" i="5"/>
  <c r="AH2" i="5"/>
  <c r="AB2" i="5"/>
  <c r="AC2" i="5" s="1"/>
  <c r="AE2" i="5" s="1"/>
  <c r="S2" i="5"/>
  <c r="AI3" i="5" l="1"/>
  <c r="AV2" i="5"/>
  <c r="AI2" i="5"/>
  <c r="AV3" i="5"/>
  <c r="AW3" i="5" l="1"/>
  <c r="AX3" i="5" s="1"/>
  <c r="BD3" i="5" s="1"/>
  <c r="AW2" i="5"/>
  <c r="AX2" i="5" s="1"/>
  <c r="BD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<sst xmlns="http://schemas.openxmlformats.org/spreadsheetml/2006/main" count="83" uniqueCount="72">
  <si>
    <t>Brand</t>
  </si>
  <si>
    <t>Package Type</t>
  </si>
  <si>
    <t>Licensor</t>
  </si>
  <si>
    <t>Normal</t>
  </si>
  <si>
    <t>Natori</t>
  </si>
  <si>
    <t>Natori 7%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</si>
  <si>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</si>
  <si>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</si>
  <si>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</si>
  <si>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</si>
  <si>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</si>
  <si>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</si>
  <si>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</si>
  <si>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</si>
  <si>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</si>
  <si>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</si>
  <si>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</si>
  <si>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</si>
  <si>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</si>
  <si>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</si>
  <si>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</si>
  <si>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</si>
  <si>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</si>
  <si>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</si>
  <si>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</si>
  <si>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</si>
  <si>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</si>
  <si>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</si>
  <si>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</si>
  <si>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</si>
  <si>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</si>
  <si>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</si>
  <si>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</si>
  <si>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</si>
  <si>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</si>
  <si>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</si>
  <si>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</si>
  <si>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</si>
  <si>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</si>
  <si>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</si>
  <si>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</si>
  <si>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</si>
  <si>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</si>
  <si>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</si>
  <si>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</si>
  <si>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</si>
  <si>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</si>
  <si>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</si>
  <si>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</si>
  <si>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</si>
  <si>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</si>
  <si>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</si>
  <si>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</si>
  <si>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</si>
  <si>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</si>
  <si>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</si>
  <si>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</si>
  <si>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</si>
  <si>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</si>
  <si>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</si>
  <si>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</si>
  <si>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</si>
  <si>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Timeless</t>
    <phoneticPr fontId="7" type="noConversion"/>
  </si>
  <si>
    <t>9404.40.9005</t>
  </si>
  <si>
    <t>9404.40.9005</t>
    <phoneticPr fontId="7" type="noConversion"/>
  </si>
  <si>
    <t>Gray</t>
    <phoneticPr fontId="7" type="noConversion"/>
  </si>
  <si>
    <t xml:space="preserve"> Comforter 3pcs Set</t>
  </si>
  <si>
    <t>Timeless Embriodered Comforter 3PCS Set</t>
  </si>
  <si>
    <t>Full/Queen
92x96"/20x26"+2"(2)</t>
  </si>
  <si>
    <t>King
110x96"/20x36"+2"(2)</t>
  </si>
  <si>
    <t>Loyalty</t>
  </si>
  <si>
    <t xml:space="preserve">Comforter &amp; Sham Front : 300TC 35% cotton 65% lyocell  with EMB. 
Back: T140 100% cotton solid. 
Filling: 250 GSM polyester.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</si>
</sst>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Calibri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8" fillId="0" borderId="0"/>
    <xf numFmtId="9" fontId="9" fillId="0" borderId="0" applyFont="0" applyFill="0" applyBorder="0" applyAlignment="0" applyProtection="0"/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9" fontId="10" fillId="0" borderId="1" xfId="8" applyFont="1" applyFill="1" applyBorder="1" applyAlignment="1">
      <alignment horizontal="center" wrapText="1"/>
    </xf>
    <xf numFmtId="177" fontId="12" fillId="0" borderId="1" xfId="0" applyNumberFormat="1" applyFont="1" applyBorder="1" applyAlignment="1">
      <alignment wrapText="1"/>
    </xf>
  </cellXfs>
  <cellStyles count="12">
    <cellStyle name="Currency 2" xfId="4" xr:uid="{A48D031E-B8CD-43B1-86F7-B68827965248}"/>
    <cellStyle name="Normal 13" xfId="11" xr:uid="{35953105-C8FD-4FFB-88F3-43F3C818ED88}"/>
    <cellStyle name="Normal 2" xfId="6" xr:uid="{09A1825B-187A-42C5-999A-C45FA4DADBED}"/>
    <cellStyle name="Normal 2 18 2" xfId="1" xr:uid="{1BA08453-9F65-454B-A4A0-7177E70831F2}"/>
    <cellStyle name="Normal 2 5" xfId="10" xr:uid="{30CAB295-5277-4698-B96F-636B1325F905}"/>
    <cellStyle name="Normal 9" xfId="9" xr:uid="{1F402A55-B0F9-44F1-AB9D-08D74ACAE730}"/>
    <cellStyle name="Percent 2" xfId="5" xr:uid="{55F1ADEC-5EEC-4DC4-A0F8-0707E953E32C}"/>
    <cellStyle name="Style 1" xfId="3" xr:uid="{F4609D05-B161-47A5-8040-F8D4BA086F06}"/>
    <cellStyle name="百分比" xfId="8" builtinId="5"/>
    <cellStyle name="常规" xfId="0" builtinId="0"/>
    <cellStyle name="样式 1 2" xfId="2" xr:uid="{DC9B73B6-A1E9-48DB-83A0-64D6E1D16DDF}"/>
    <cellStyle name="样式 1 2 2 2 3" xfId="7" xr:uid="{32BB6007-7EAE-4027-B0E4-944FC2039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12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3"/>
  <sheetViews>
    <sheetView tabSelected="1" zoomScale="79" zoomScaleNormal="79" workbookViewId="0">
      <selection activeCell="AS15" sqref="AS15"/>
    </sheetView>
  </sheetViews>
  <sheetFormatPr defaultColWidth="9.140625" defaultRowHeight="15" x14ac:dyDescent="0.25"/>
  <cols>
    <col min="1" max="1" width="10.140625" style="3" customWidth="1"/>
    <col min="2" max="2" width="14.85546875" style="2" customWidth="1"/>
    <col min="3" max="3" width="8.42578125" style="2" customWidth="1"/>
    <col min="4" max="5" width="7.85546875" style="2" customWidth="1"/>
    <col min="6" max="6" width="8.7109375" style="2" customWidth="1"/>
    <col min="7" max="7" width="9.140625" style="2" customWidth="1"/>
    <col min="8" max="8" width="12.7109375" style="2" customWidth="1"/>
    <col min="9" max="9" width="16.28515625" style="2" customWidth="1"/>
    <col min="10" max="10" width="25.5703125" style="2" customWidth="1"/>
    <col min="11" max="11" width="19.42578125" style="2" customWidth="1"/>
    <col min="12" max="13" width="6.140625" style="2" customWidth="1"/>
    <col min="14" max="14" width="6.85546875" style="2" customWidth="1"/>
    <col min="15" max="16" width="8.8554687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5" customWidth="1"/>
    <col min="24" max="24" width="8.7109375" style="45" customWidth="1"/>
    <col min="25" max="25" width="7.140625" style="45" customWidth="1"/>
    <col min="26" max="26" width="9" style="5" customWidth="1"/>
    <col min="27" max="27" width="6.28515625" style="7" customWidth="1"/>
    <col min="28" max="28" width="10" style="49" customWidth="1"/>
    <col min="29" max="29" width="9.85546875" style="7" customWidth="1"/>
    <col min="30" max="30" width="7.85546875" style="2" customWidth="1"/>
    <col min="31" max="31" width="8.85546875" style="6" customWidth="1"/>
    <col min="32" max="32" width="7.85546875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7" width="11.85546875" style="6" customWidth="1"/>
    <col min="58" max="16384" width="9.140625" style="2"/>
  </cols>
  <sheetData>
    <row r="1" spans="1:57" ht="68.099999999999994" customHeight="1" x14ac:dyDescent="0.25">
      <c r="A1" s="11" t="s">
        <v>6</v>
      </c>
      <c r="B1" s="11" t="s">
        <v>7</v>
      </c>
      <c r="C1" s="43" t="s">
        <v>8</v>
      </c>
      <c r="D1" s="44" t="s">
        <v>0</v>
      </c>
      <c r="E1" s="44" t="s">
        <v>2</v>
      </c>
      <c r="F1" s="13" t="s">
        <v>57</v>
      </c>
      <c r="G1" s="43" t="s">
        <v>9</v>
      </c>
      <c r="H1" s="12" t="s">
        <v>10</v>
      </c>
      <c r="I1" s="42" t="s">
        <v>59</v>
      </c>
      <c r="J1" s="12" t="s">
        <v>11</v>
      </c>
      <c r="K1" s="12" t="s">
        <v>12</v>
      </c>
      <c r="L1" s="12" t="s">
        <v>13</v>
      </c>
      <c r="M1" s="43" t="s">
        <v>14</v>
      </c>
      <c r="N1" s="43" t="s">
        <v>15</v>
      </c>
      <c r="O1" s="43" t="s">
        <v>16</v>
      </c>
      <c r="P1" s="42" t="s">
        <v>60</v>
      </c>
      <c r="Q1" s="14" t="s">
        <v>17</v>
      </c>
      <c r="R1" s="15" t="s">
        <v>18</v>
      </c>
      <c r="S1" s="16" t="s">
        <v>19</v>
      </c>
      <c r="T1" s="17" t="s">
        <v>20</v>
      </c>
      <c r="U1" s="18" t="s">
        <v>21</v>
      </c>
      <c r="V1" s="19" t="s">
        <v>1</v>
      </c>
      <c r="W1" s="46" t="s">
        <v>22</v>
      </c>
      <c r="X1" s="46" t="s">
        <v>23</v>
      </c>
      <c r="Y1" s="46" t="s">
        <v>24</v>
      </c>
      <c r="Z1" s="20" t="s">
        <v>25</v>
      </c>
      <c r="AA1" s="21" t="s">
        <v>26</v>
      </c>
      <c r="AB1" s="50" t="s">
        <v>27</v>
      </c>
      <c r="AC1" s="22" t="s">
        <v>28</v>
      </c>
      <c r="AD1" s="11" t="s">
        <v>29</v>
      </c>
      <c r="AE1" s="23" t="s">
        <v>30</v>
      </c>
      <c r="AF1" s="11" t="s">
        <v>31</v>
      </c>
      <c r="AG1" s="24" t="s">
        <v>32</v>
      </c>
      <c r="AH1" s="25" t="s">
        <v>33</v>
      </c>
      <c r="AI1" s="23" t="s">
        <v>34</v>
      </c>
      <c r="AJ1" s="24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19" t="s">
        <v>41</v>
      </c>
      <c r="AQ1" s="24" t="s">
        <v>42</v>
      </c>
      <c r="AR1" s="23" t="s">
        <v>43</v>
      </c>
      <c r="AS1" s="26" t="s">
        <v>44</v>
      </c>
      <c r="AT1" s="48" t="s">
        <v>45</v>
      </c>
      <c r="AU1" s="23" t="s">
        <v>46</v>
      </c>
      <c r="AV1" s="23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30" t="s">
        <v>52</v>
      </c>
      <c r="BB1" s="30" t="s">
        <v>53</v>
      </c>
      <c r="BC1" s="11" t="s">
        <v>54</v>
      </c>
      <c r="BD1" s="31" t="s">
        <v>55</v>
      </c>
      <c r="BE1" s="31" t="s">
        <v>56</v>
      </c>
    </row>
    <row r="2" spans="1:57" ht="93.75" customHeight="1" x14ac:dyDescent="0.25">
      <c r="A2" s="32">
        <v>1</v>
      </c>
      <c r="B2" s="1" t="e" vm="1">
        <v>#VALUE!</v>
      </c>
      <c r="C2" s="1"/>
      <c r="D2" s="1" t="s">
        <v>4</v>
      </c>
      <c r="E2" s="1" t="s">
        <v>5</v>
      </c>
      <c r="F2" s="1" t="s">
        <v>61</v>
      </c>
      <c r="G2" s="52" t="s">
        <v>62</v>
      </c>
      <c r="H2" s="52" t="s">
        <v>67</v>
      </c>
      <c r="I2" s="52" t="s">
        <v>66</v>
      </c>
      <c r="J2" s="52" t="s">
        <v>71</v>
      </c>
      <c r="K2" s="52" t="s">
        <v>68</v>
      </c>
      <c r="L2" s="52" t="s">
        <v>65</v>
      </c>
      <c r="M2" s="1"/>
      <c r="N2" s="1"/>
      <c r="O2" s="1"/>
      <c r="P2" s="1" t="s">
        <v>58</v>
      </c>
      <c r="Q2" s="33">
        <v>241</v>
      </c>
      <c r="R2" s="34">
        <v>8</v>
      </c>
      <c r="S2" s="35">
        <f t="shared" ref="S2:S3" si="0">IF(ISERROR(Q2/R2),"",Q2/R2)</f>
        <v>30.13</v>
      </c>
      <c r="T2" s="36">
        <v>30.13</v>
      </c>
      <c r="U2" s="10"/>
      <c r="V2" s="1" t="s">
        <v>3</v>
      </c>
      <c r="W2" s="47">
        <v>58</v>
      </c>
      <c r="X2" s="47">
        <v>53</v>
      </c>
      <c r="Y2" s="47">
        <v>29</v>
      </c>
      <c r="Z2" s="34">
        <v>2</v>
      </c>
      <c r="AA2" s="9">
        <v>1</v>
      </c>
      <c r="AB2" s="51">
        <f t="shared" ref="AB2:AB3" si="1">IF(W2="","",W2*X2*Y2/1000000)</f>
        <v>8.8999999999999996E-2</v>
      </c>
      <c r="AC2" s="37">
        <f t="shared" ref="AC2:AC3" si="2">IF(AA2="","",65/AB2*AA2)</f>
        <v>730</v>
      </c>
      <c r="AD2" s="1">
        <v>3800</v>
      </c>
      <c r="AE2" s="38">
        <f t="shared" ref="AE2:AE3" si="3">IF(ISERROR(AD2/AC2),"",AD2/AC2)</f>
        <v>5.21</v>
      </c>
      <c r="AF2" s="1" t="s">
        <v>63</v>
      </c>
      <c r="AG2" s="39">
        <f>12.8%+30%</f>
        <v>0.42799999999999999</v>
      </c>
      <c r="AH2" s="38">
        <f t="shared" ref="AH2:AH3" si="4">IF(ISERROR(T2*AG2),"",T2*AG2)</f>
        <v>12.9</v>
      </c>
      <c r="AI2" s="38">
        <f t="shared" ref="AI2:AI3" si="5">IF(ISERROR(T2+AE2+AH2),"",T2+AE2+AH2)</f>
        <v>48.24</v>
      </c>
      <c r="AJ2" s="39">
        <v>0.01</v>
      </c>
      <c r="AK2" s="38">
        <f t="shared" ref="AK2:AK3" si="6">IF(ISERROR(AZ2*AJ2),"",AZ2*AJ2)</f>
        <v>0.99</v>
      </c>
      <c r="AL2" s="39">
        <v>0.1</v>
      </c>
      <c r="AM2" s="38">
        <f t="shared" ref="AM2:AM3" si="7">IF(ISERROR(AZ2*AL2),"",AZ2*AL2)</f>
        <v>9.9</v>
      </c>
      <c r="AN2" s="39">
        <v>0.08</v>
      </c>
      <c r="AO2" s="38">
        <f t="shared" ref="AO2:AO3" si="8">IF(ISERROR(AZ2*AN2),"",AZ2*AN2)</f>
        <v>7.92</v>
      </c>
      <c r="AP2" s="1" t="s">
        <v>70</v>
      </c>
      <c r="AQ2" s="39">
        <v>7.0000000000000007E-2</v>
      </c>
      <c r="AR2" s="38">
        <f t="shared" ref="AR2:AR3" si="9">IF(ISERROR(AZ2*AQ2),"",AZ2*AQ2)</f>
        <v>6.93</v>
      </c>
      <c r="AS2" s="1"/>
      <c r="AT2" s="39">
        <v>0</v>
      </c>
      <c r="AU2" s="40">
        <f t="shared" ref="AU2:AU3" si="10">IF(ISERROR(AZ2*AT2),"",AZ2*AT2)</f>
        <v>0</v>
      </c>
      <c r="AV2" s="38">
        <f t="shared" ref="AV2:AV3" si="11">IF(ISERROR(AK2+AM2+AO2+AR2+AU2),"",AK2+AM2+AO2+AR2+AU2)</f>
        <v>25.74</v>
      </c>
      <c r="AW2" s="38">
        <f t="shared" ref="AW2:AW3" si="12">IF(ISERROR(AI2+AV2),"",AI2+AV2)</f>
        <v>73.98</v>
      </c>
      <c r="AX2" s="41">
        <f t="shared" ref="AX2:AX3" si="13">IF(ISERROR((AZ2-AW2)/AZ2),"",(AZ2-AW2)/AZ2)</f>
        <v>0.25269999999999998</v>
      </c>
      <c r="AY2" s="38">
        <f>IF(ISERROR(BA2*(1-BB2)),"",BA2*(1-BB2))</f>
        <v>98.8</v>
      </c>
      <c r="AZ2" s="54">
        <v>99</v>
      </c>
      <c r="BA2" s="10">
        <v>259.99</v>
      </c>
      <c r="BB2" s="53">
        <v>0.62</v>
      </c>
      <c r="BC2" s="9">
        <v>130</v>
      </c>
      <c r="BD2" s="38">
        <f t="shared" ref="BD2:BD3" si="14">IF(ISERROR(AX2*BC2),"",AW2*BC2)</f>
        <v>9617.4</v>
      </c>
      <c r="BE2" s="38">
        <f t="shared" ref="BE2:BE3" si="15">IF(ISERROR(AZ2*BC2),"",AZ2*BC2)</f>
        <v>12870</v>
      </c>
    </row>
    <row r="3" spans="1:57" ht="93.75" customHeight="1" x14ac:dyDescent="0.25">
      <c r="A3" s="32">
        <v>2</v>
      </c>
      <c r="B3" s="1"/>
      <c r="C3" s="1"/>
      <c r="D3" s="1" t="s">
        <v>4</v>
      </c>
      <c r="E3" s="1" t="s">
        <v>5</v>
      </c>
      <c r="F3" s="1" t="s">
        <v>61</v>
      </c>
      <c r="G3" s="52" t="s">
        <v>62</v>
      </c>
      <c r="H3" s="52" t="s">
        <v>67</v>
      </c>
      <c r="I3" s="52" t="s">
        <v>66</v>
      </c>
      <c r="J3" s="52" t="s">
        <v>71</v>
      </c>
      <c r="K3" s="52" t="s">
        <v>69</v>
      </c>
      <c r="L3" s="52" t="s">
        <v>65</v>
      </c>
      <c r="M3" s="1"/>
      <c r="N3" s="1"/>
      <c r="O3" s="1"/>
      <c r="P3" s="1" t="s">
        <v>58</v>
      </c>
      <c r="Q3" s="33">
        <v>286</v>
      </c>
      <c r="R3" s="34">
        <v>8</v>
      </c>
      <c r="S3" s="35">
        <f t="shared" si="0"/>
        <v>35.75</v>
      </c>
      <c r="T3" s="36">
        <v>35.75</v>
      </c>
      <c r="U3" s="10"/>
      <c r="V3" s="1" t="s">
        <v>3</v>
      </c>
      <c r="W3" s="47">
        <v>58</v>
      </c>
      <c r="X3" s="47">
        <v>53</v>
      </c>
      <c r="Y3" s="47">
        <v>31</v>
      </c>
      <c r="Z3" s="34">
        <v>2</v>
      </c>
      <c r="AA3" s="9">
        <v>1</v>
      </c>
      <c r="AB3" s="51">
        <f t="shared" si="1"/>
        <v>9.5000000000000001E-2</v>
      </c>
      <c r="AC3" s="37">
        <f t="shared" si="2"/>
        <v>684</v>
      </c>
      <c r="AD3" s="1">
        <v>3800</v>
      </c>
      <c r="AE3" s="38">
        <f t="shared" si="3"/>
        <v>5.56</v>
      </c>
      <c r="AF3" s="52" t="s">
        <v>64</v>
      </c>
      <c r="AG3" s="39">
        <f>12.8%+30%</f>
        <v>0.42799999999999999</v>
      </c>
      <c r="AH3" s="38">
        <f t="shared" si="4"/>
        <v>15.3</v>
      </c>
      <c r="AI3" s="38">
        <f t="shared" si="5"/>
        <v>56.61</v>
      </c>
      <c r="AJ3" s="39">
        <v>0.01</v>
      </c>
      <c r="AK3" s="38">
        <f t="shared" si="6"/>
        <v>1.19</v>
      </c>
      <c r="AL3" s="39">
        <v>0.1</v>
      </c>
      <c r="AM3" s="38">
        <f t="shared" si="7"/>
        <v>11.9</v>
      </c>
      <c r="AN3" s="39">
        <v>0.08</v>
      </c>
      <c r="AO3" s="38">
        <f t="shared" si="8"/>
        <v>9.52</v>
      </c>
      <c r="AP3" s="1" t="s">
        <v>70</v>
      </c>
      <c r="AQ3" s="39">
        <v>7.0000000000000007E-2</v>
      </c>
      <c r="AR3" s="38">
        <f t="shared" si="9"/>
        <v>8.33</v>
      </c>
      <c r="AS3" s="1"/>
      <c r="AT3" s="39">
        <v>0</v>
      </c>
      <c r="AU3" s="40">
        <f t="shared" si="10"/>
        <v>0</v>
      </c>
      <c r="AV3" s="38">
        <f t="shared" si="11"/>
        <v>30.94</v>
      </c>
      <c r="AW3" s="38">
        <f t="shared" si="12"/>
        <v>87.55</v>
      </c>
      <c r="AX3" s="41">
        <f t="shared" si="13"/>
        <v>0.26429999999999998</v>
      </c>
      <c r="AY3" s="38">
        <f>IF(ISERROR(BA3*(1-BB3)),"",BA3*(1-BB3))</f>
        <v>117.8</v>
      </c>
      <c r="AZ3" s="54">
        <v>119</v>
      </c>
      <c r="BA3" s="10">
        <v>309.99</v>
      </c>
      <c r="BB3" s="53">
        <v>0.62</v>
      </c>
      <c r="BC3" s="9">
        <v>203</v>
      </c>
      <c r="BD3" s="38">
        <f t="shared" si="14"/>
        <v>17772.650000000001</v>
      </c>
      <c r="BE3" s="38">
        <f t="shared" si="15"/>
        <v>24157</v>
      </c>
    </row>
  </sheetData>
  <sheetProtection insertRows="0" deleteRows="0" sort="0"/>
  <protectedRanges>
    <protectedRange sqref="AV2:AY3 A4:AZ248 A2:AR3 BA2:BC3 AT2:AT3" name="Range1"/>
    <protectedRange sqref="AU2:AU3" name="Range1_1"/>
  </protectedRanges>
  <phoneticPr fontId="7" type="noConversion"/>
  <dataValidations count="1">
    <dataValidation type="list" allowBlank="1" showInputMessage="1" showErrorMessage="1" sqref="D2:F3 P2:P3 V2:V3" xr:uid="{03C2B5C9-DC27-464C-8FF0-16ADAFAF39BB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2025-07-21T01:46:04Z</dcterms:modified>
</cp:coreProperties>
</file>