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3747881-8897-4F41-979C-396109D4D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</externalReferences>
  <definedNames>
    <definedName name="AD">'[1]other data'!$T$2:$T$5</definedName>
    <definedName name="brands">'[1]other data'!$K$2:$K$48</definedName>
    <definedName name="CATEGORY">[2]Sheet1!$DW$2:$DW$3</definedName>
    <definedName name="chargeback">'[1]other data'!$B$2:$B$6</definedName>
    <definedName name="colour">[2]Sheet1!$EH$2:$EH$3</definedName>
    <definedName name="countries">'[1]other data'!$I$3:$I$249</definedName>
    <definedName name="diffgrp">'[1]diff group head'!$A$2:$A$47</definedName>
    <definedName name="DIFFS">'[1]other data'!$AF$2:$AF$13</definedName>
    <definedName name="foam">[2]Sheet1!$EC$2:$EC$3</definedName>
    <definedName name="freight">'[1]other data'!$AC$3:$AC$14</definedName>
    <definedName name="HANGER">[1]hangers!$B$3:$B$42</definedName>
    <definedName name="hanger2">[1]hangers!$G$3:$G$42</definedName>
    <definedName name="KD">[2]Sheet1!$DS$2:$DS$2</definedName>
    <definedName name="loctype">'[1]other data'!$BN$2:$BN$6</definedName>
    <definedName name="M">[2]Sheet1!$EA$2:$EA$3</definedName>
    <definedName name="ORDERTYPE">'[1]other data'!$AN$2:$AN$6</definedName>
    <definedName name="OTB">'[1]other data'!$R$2:$R$14</definedName>
    <definedName name="PACK">[2]Sheet1!$EE$2:$EE$3</definedName>
    <definedName name="po_type">'[1]other data'!$AU$2:$AU$11</definedName>
    <definedName name="PORT_IFF">[3]a!$A$10:$B$35</definedName>
    <definedName name="POtype">#REF!</definedName>
    <definedName name="QSFOB">[4]Q1!$C$38</definedName>
    <definedName name="runnum">'[1]other data'!$BI$2:$BI$18</definedName>
    <definedName name="scalenum">'[1]other data'!$BG$2:$BG$18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[2]Sheet1!$EF$2:$EF$3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[2]Sheet1!$EG$2:$EG$3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8" l="1"/>
  <c r="AO2" i="8"/>
  <c r="AZ5" i="8" l="1"/>
  <c r="AR5" i="8"/>
  <c r="AO5" i="8"/>
  <c r="AL5" i="8"/>
  <c r="AJ5" i="8"/>
  <c r="AH5" i="8"/>
  <c r="AB5" i="8"/>
  <c r="AC5" i="8" s="1"/>
  <c r="AE5" i="8" s="1"/>
  <c r="AZ4" i="8"/>
  <c r="AR4" i="8"/>
  <c r="AO4" i="8"/>
  <c r="AL4" i="8"/>
  <c r="AJ4" i="8"/>
  <c r="AH4" i="8"/>
  <c r="AB4" i="8"/>
  <c r="AC4" i="8" s="1"/>
  <c r="AE4" i="8" s="1"/>
  <c r="AZ3" i="8"/>
  <c r="AR3" i="8"/>
  <c r="AL3" i="8"/>
  <c r="AJ3" i="8"/>
  <c r="AH3" i="8"/>
  <c r="AB3" i="8"/>
  <c r="AC3" i="8" s="1"/>
  <c r="AE3" i="8" s="1"/>
  <c r="AZ2" i="8"/>
  <c r="AR2" i="8"/>
  <c r="AL2" i="8"/>
  <c r="AJ2" i="8"/>
  <c r="AH2" i="8"/>
  <c r="AB2" i="8"/>
  <c r="AC2" i="8" s="1"/>
  <c r="AE2" i="8" s="1"/>
  <c r="AS4" i="8" l="1"/>
  <c r="AT4" i="8" s="1"/>
  <c r="AU4" i="8" s="1"/>
  <c r="AS3" i="8"/>
  <c r="AS2" i="8"/>
  <c r="AS5" i="8"/>
  <c r="AT5" i="8" s="1"/>
  <c r="AY5" i="8" s="1"/>
  <c r="AY4" i="8"/>
  <c r="AT2" i="8" l="1"/>
  <c r="AU2" i="8" s="1"/>
  <c r="AT3" i="8"/>
  <c r="AU3" i="8" s="1"/>
  <c r="AU5" i="8"/>
  <c r="AY2" i="8" l="1"/>
  <c r="AY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O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T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Y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AZ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<sst xmlns="http://schemas.openxmlformats.org/spreadsheetml/2006/main" count="92" uniqueCount="67">
  <si>
    <t>Brand</t>
  </si>
  <si>
    <t>Package Type</t>
  </si>
  <si>
    <t>Licensor</t>
  </si>
  <si>
    <t>Normal</t>
  </si>
  <si>
    <t>MATT PAD/TOPPER</t>
  </si>
  <si>
    <t>Beautyrest 5.5%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</si>
  <si>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</si>
  <si>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</si>
  <si>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</si>
  <si>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</si>
  <si>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</si>
  <si>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</si>
  <si>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</si>
  <si>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</si>
  <si>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</si>
  <si>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</si>
  <si>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</si>
  <si>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</si>
  <si>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</si>
  <si>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</si>
  <si>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</si>
  <si>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</si>
  <si>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</si>
  <si>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</si>
  <si>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</si>
  <si>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</si>
  <si>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</si>
  <si>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</si>
  <si>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</si>
  <si>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</si>
  <si>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</si>
  <si>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</si>
  <si>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</si>
  <si>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</si>
  <si>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</si>
  <si>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</si>
  <si>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</si>
  <si>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</si>
  <si>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</si>
  <si>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</si>
  <si>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</si>
  <si>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</si>
  <si>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</si>
  <si>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</si>
  <si>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</si>
  <si>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</si>
  <si>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</si>
  <si>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</si>
  <si>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</si>
  <si>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</si>
  <si>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</si>
  <si>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</si>
  <si>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</si>
  <si>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</si>
  <si>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</si>
  <si>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</si>
  <si>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Cooling Knit Mattress Pad</t>
  </si>
  <si>
    <t>Toper: 240gsm 43%nylon/57%polyester Knit Circular ,
Bleached White Back: 40gsm Poly Non-Woven Filling:
6oz/yd2 6D polyfiber Skirt: 100gsm100% Poly Knit, fit up to 18" Sewing:Channel Quilted w/Elastic on the
bottom of Skirt</t>
  </si>
  <si>
    <t>60x80+15"</t>
  </si>
  <si>
    <t>60x80+16"</t>
  </si>
  <si>
    <t>9404.90.9622</t>
  </si>
  <si>
    <t>Royalty %</t>
  </si>
  <si>
    <t>Chill Tech Mattress Protector</t>
  </si>
  <si>
    <t>Toper Fabric:  240gsm 43%Nylon57%Poly Circular Knit with TPU Waterproof bottom, 100gsm Poly Knit Skirt, fit up to 18" Sewing:Knife edge w/Elastic on the</t>
  </si>
  <si>
    <t>78x80+16"</t>
  </si>
  <si>
    <t>78x80+15"</t>
  </si>
  <si>
    <t>6302.10.0020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</si>
</sst>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"/>
    <numFmt numFmtId="182" formatCode="0_ 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3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2" fontId="3" fillId="0" borderId="1" xfId="2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77" fontId="0" fillId="2" borderId="1" xfId="5" applyNumberFormat="1" applyFont="1" applyFill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80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77" fontId="0" fillId="2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0" fontId="0" fillId="2" borderId="1" xfId="6" applyNumberFormat="1" applyFon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9">
    <cellStyle name="Currency 2" xfId="5" xr:uid="{2FAF1D55-D6CB-42D0-8B51-42EB00C03301}"/>
    <cellStyle name="Normal 10" xfId="8" xr:uid="{5DAD4291-D5B6-4F68-BCCA-2E14EA30F638}"/>
    <cellStyle name="Normal 10 20" xfId="7" xr:uid="{954CCAAC-3AB0-41E6-A414-34C3B3B38E46}"/>
    <cellStyle name="Normal 2" xfId="4" xr:uid="{48B94C46-0AEB-498B-8577-219C43D37EB5}"/>
    <cellStyle name="Normal 2 18 2" xfId="1" xr:uid="{1BA08453-9F65-454B-A4A0-7177E70831F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AZ5"/>
  <sheetViews>
    <sheetView tabSelected="1" topLeftCell="S1" zoomScale="80" zoomScaleNormal="80" workbookViewId="0">
      <selection activeCell="AN12" sqref="AN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9" width="10.5703125" style="2" customWidth="1"/>
    <col min="10" max="10" width="35.5703125" style="2" customWidth="1"/>
    <col min="11" max="11" width="10.5703125" style="2" customWidth="1"/>
    <col min="12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28" customWidth="1"/>
    <col min="24" max="24" width="8.7109375" style="28" customWidth="1"/>
    <col min="25" max="25" width="7.140625" style="28" customWidth="1"/>
    <col min="26" max="26" width="9" style="4" customWidth="1"/>
    <col min="27" max="27" width="6.28515625" style="6" customWidth="1"/>
    <col min="28" max="28" width="10" style="32" customWidth="1"/>
    <col min="29" max="29" width="9.85546875" style="6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7" customWidth="1"/>
    <col min="34" max="34" width="9" style="5" customWidth="1"/>
    <col min="35" max="35" width="7.85546875" style="7" customWidth="1"/>
    <col min="36" max="36" width="5.85546875" style="5" customWidth="1"/>
    <col min="37" max="38" width="9.5703125" style="7" customWidth="1"/>
    <col min="39" max="39" width="10" style="5" customWidth="1"/>
    <col min="40" max="40" width="9.5703125" style="5" customWidth="1"/>
    <col min="41" max="41" width="9.42578125" style="5" customWidth="1"/>
    <col min="42" max="42" width="7.140625" style="7" customWidth="1"/>
    <col min="43" max="43" width="7.85546875" style="7" customWidth="1"/>
    <col min="44" max="44" width="9.5703125" style="5" customWidth="1"/>
    <col min="45" max="45" width="8.140625" style="5" customWidth="1"/>
    <col min="46" max="46" width="9.140625" style="2" customWidth="1"/>
    <col min="47" max="48" width="9.140625" style="2"/>
    <col min="49" max="50" width="9.140625" style="5"/>
    <col min="51" max="51" width="13.42578125" style="2" customWidth="1"/>
    <col min="52" max="52" width="13.85546875" style="2" customWidth="1"/>
    <col min="53" max="54" width="10.140625" style="2" bestFit="1" customWidth="1"/>
    <col min="55" max="55" width="11.85546875" style="2" bestFit="1" customWidth="1"/>
    <col min="56" max="16384" width="9.140625" style="2"/>
  </cols>
  <sheetData>
    <row r="1" spans="1:52" ht="68.099999999999994" customHeight="1" x14ac:dyDescent="0.25">
      <c r="A1" s="8" t="s">
        <v>7</v>
      </c>
      <c r="B1" s="8" t="s">
        <v>8</v>
      </c>
      <c r="C1" s="26" t="s">
        <v>9</v>
      </c>
      <c r="D1" s="27" t="s">
        <v>0</v>
      </c>
      <c r="E1" s="27" t="s">
        <v>2</v>
      </c>
      <c r="F1" s="10" t="s">
        <v>52</v>
      </c>
      <c r="G1" s="26" t="s">
        <v>10</v>
      </c>
      <c r="H1" s="9" t="s">
        <v>11</v>
      </c>
      <c r="I1" s="25" t="s">
        <v>54</v>
      </c>
      <c r="J1" s="9" t="s">
        <v>12</v>
      </c>
      <c r="K1" s="9" t="s">
        <v>13</v>
      </c>
      <c r="L1" s="9" t="s">
        <v>14</v>
      </c>
      <c r="M1" s="26" t="s">
        <v>15</v>
      </c>
      <c r="N1" s="26" t="s">
        <v>16</v>
      </c>
      <c r="O1" s="26" t="s">
        <v>17</v>
      </c>
      <c r="P1" s="25" t="s">
        <v>55</v>
      </c>
      <c r="Q1" s="11" t="s">
        <v>18</v>
      </c>
      <c r="R1" s="12" t="s">
        <v>19</v>
      </c>
      <c r="S1" s="13" t="s">
        <v>20</v>
      </c>
      <c r="T1" s="14" t="s">
        <v>21</v>
      </c>
      <c r="U1" s="15" t="s">
        <v>22</v>
      </c>
      <c r="V1" s="16" t="s">
        <v>1</v>
      </c>
      <c r="W1" s="29" t="s">
        <v>23</v>
      </c>
      <c r="X1" s="29" t="s">
        <v>24</v>
      </c>
      <c r="Y1" s="29" t="s">
        <v>25</v>
      </c>
      <c r="Z1" s="17" t="s">
        <v>26</v>
      </c>
      <c r="AA1" s="18" t="s">
        <v>27</v>
      </c>
      <c r="AB1" s="33" t="s">
        <v>28</v>
      </c>
      <c r="AC1" s="19" t="s">
        <v>29</v>
      </c>
      <c r="AD1" s="8" t="s">
        <v>30</v>
      </c>
      <c r="AE1" s="20" t="s">
        <v>31</v>
      </c>
      <c r="AF1" s="8" t="s">
        <v>32</v>
      </c>
      <c r="AG1" s="21" t="s">
        <v>33</v>
      </c>
      <c r="AH1" s="22" t="s">
        <v>34</v>
      </c>
      <c r="AI1" s="21" t="s">
        <v>35</v>
      </c>
      <c r="AJ1" s="20" t="s">
        <v>36</v>
      </c>
      <c r="AK1" s="30" t="s">
        <v>37</v>
      </c>
      <c r="AL1" s="20" t="s">
        <v>38</v>
      </c>
      <c r="AM1" s="16" t="s">
        <v>39</v>
      </c>
      <c r="AN1" s="21" t="s">
        <v>61</v>
      </c>
      <c r="AO1" s="20" t="s">
        <v>40</v>
      </c>
      <c r="AP1" s="16" t="s">
        <v>41</v>
      </c>
      <c r="AQ1" s="21" t="s">
        <v>42</v>
      </c>
      <c r="AR1" s="20" t="s">
        <v>43</v>
      </c>
      <c r="AS1" s="20" t="s">
        <v>44</v>
      </c>
      <c r="AT1" s="23" t="s">
        <v>45</v>
      </c>
      <c r="AU1" s="23" t="s">
        <v>46</v>
      </c>
      <c r="AV1" s="31" t="s">
        <v>47</v>
      </c>
      <c r="AW1" s="8" t="s">
        <v>48</v>
      </c>
      <c r="AX1" s="8" t="s">
        <v>49</v>
      </c>
      <c r="AY1" s="24" t="s">
        <v>50</v>
      </c>
      <c r="AZ1" s="24" t="s">
        <v>51</v>
      </c>
    </row>
    <row r="2" spans="1:52" s="51" customFormat="1" ht="120" x14ac:dyDescent="0.25">
      <c r="A2" s="36">
        <v>1</v>
      </c>
      <c r="B2" s="37"/>
      <c r="C2" s="37"/>
      <c r="D2" s="37" t="s">
        <v>6</v>
      </c>
      <c r="E2" s="37" t="s">
        <v>5</v>
      </c>
      <c r="F2" s="37" t="s">
        <v>4</v>
      </c>
      <c r="G2" s="37"/>
      <c r="H2" s="37" t="s">
        <v>56</v>
      </c>
      <c r="I2" s="37" t="s">
        <v>56</v>
      </c>
      <c r="J2" s="37" t="s">
        <v>57</v>
      </c>
      <c r="K2" s="37" t="s">
        <v>59</v>
      </c>
      <c r="L2" s="37"/>
      <c r="M2" s="37"/>
      <c r="N2" s="37"/>
      <c r="O2" s="37"/>
      <c r="P2" s="37" t="s">
        <v>53</v>
      </c>
      <c r="Q2" s="38">
        <v>0</v>
      </c>
      <c r="R2" s="39">
        <v>8.1</v>
      </c>
      <c r="S2" s="40">
        <v>0</v>
      </c>
      <c r="T2" s="41">
        <v>9.02</v>
      </c>
      <c r="U2" s="42">
        <v>8.8000000000000007</v>
      </c>
      <c r="V2" s="37" t="s">
        <v>3</v>
      </c>
      <c r="W2" s="43">
        <v>43</v>
      </c>
      <c r="X2" s="43">
        <v>38</v>
      </c>
      <c r="Y2" s="43">
        <v>63</v>
      </c>
      <c r="Z2" s="39"/>
      <c r="AA2" s="44">
        <v>4</v>
      </c>
      <c r="AB2" s="45">
        <f>IF(W2="","",W2*X2*Y2/1000000)</f>
        <v>0.10299999999999999</v>
      </c>
      <c r="AC2" s="46">
        <f>IF(AA2="","",65/AB2*AA2)</f>
        <v>2524</v>
      </c>
      <c r="AD2" s="37">
        <v>3800</v>
      </c>
      <c r="AE2" s="47">
        <f>IF(ISERROR(AD2/AC2),"",AD2/AC2)</f>
        <v>1.51</v>
      </c>
      <c r="AF2" s="35" t="s">
        <v>60</v>
      </c>
      <c r="AG2" s="48">
        <v>0.373</v>
      </c>
      <c r="AH2" s="47">
        <f>IF(ISERROR(T2*AG2),"",T2*AG2)</f>
        <v>3.36</v>
      </c>
      <c r="AI2" s="48">
        <v>0.02</v>
      </c>
      <c r="AJ2" s="47">
        <f>IF(ISERROR(AV2*AI2),"",AV2*AI2)</f>
        <v>0.23</v>
      </c>
      <c r="AK2" s="48">
        <v>0</v>
      </c>
      <c r="AL2" s="47">
        <f>IF(ISERROR(AV2*AK2),"",AV2*AK2)</f>
        <v>0</v>
      </c>
      <c r="AM2" s="37"/>
      <c r="AN2" s="48">
        <v>5.5E-2</v>
      </c>
      <c r="AO2" s="47">
        <f>IF(ISERROR(AV2*AN2),"",AV2*AN2)</f>
        <v>0.63</v>
      </c>
      <c r="AP2" s="42"/>
      <c r="AQ2" s="48">
        <v>0</v>
      </c>
      <c r="AR2" s="47">
        <f>IF(ISERROR(AV2*AQ2),"",AV2*AQ2)</f>
        <v>0</v>
      </c>
      <c r="AS2" s="47">
        <f>IF(ISERROR(AJ2+AL2+AO2+AR2),"",AJ2+AL2+AO2+AR2)</f>
        <v>0.86</v>
      </c>
      <c r="AT2" s="47">
        <f t="shared" ref="AT2:AT5" si="0">IF(ISERROR(T2+AS2),"",T2+AS2)</f>
        <v>9.8800000000000008</v>
      </c>
      <c r="AU2" s="49">
        <f>IF(ISERROR((AV2-AT2)/AV2),"",(AV2-AT2)/AV2)</f>
        <v>0.1394</v>
      </c>
      <c r="AV2" s="47">
        <v>11.48</v>
      </c>
      <c r="AW2" s="42"/>
      <c r="AX2" s="50">
        <v>600</v>
      </c>
      <c r="AY2" s="47">
        <f>IF(ISERROR(AT2*AX2),"",AT2*AX2)</f>
        <v>5928</v>
      </c>
      <c r="AZ2" s="47">
        <f>IF(ISERROR(AV2*AX2),"",AV2*AX2)</f>
        <v>6888</v>
      </c>
    </row>
    <row r="3" spans="1:52" s="51" customFormat="1" ht="120" x14ac:dyDescent="0.25">
      <c r="A3" s="36">
        <v>2</v>
      </c>
      <c r="B3" s="37"/>
      <c r="C3" s="37"/>
      <c r="D3" s="37" t="s">
        <v>6</v>
      </c>
      <c r="E3" s="37" t="s">
        <v>5</v>
      </c>
      <c r="F3" s="37" t="s">
        <v>4</v>
      </c>
      <c r="G3" s="37"/>
      <c r="H3" s="37" t="s">
        <v>56</v>
      </c>
      <c r="I3" s="37" t="s">
        <v>56</v>
      </c>
      <c r="J3" s="37" t="s">
        <v>57</v>
      </c>
      <c r="K3" s="37" t="s">
        <v>64</v>
      </c>
      <c r="L3" s="37"/>
      <c r="M3" s="37"/>
      <c r="N3" s="37"/>
      <c r="O3" s="37"/>
      <c r="P3" s="37" t="s">
        <v>53</v>
      </c>
      <c r="Q3" s="38"/>
      <c r="R3" s="39">
        <v>8.1</v>
      </c>
      <c r="S3" s="40">
        <v>0</v>
      </c>
      <c r="T3" s="41">
        <v>10.6</v>
      </c>
      <c r="U3" s="42">
        <v>10.4</v>
      </c>
      <c r="V3" s="37" t="s">
        <v>3</v>
      </c>
      <c r="W3" s="43">
        <v>43</v>
      </c>
      <c r="X3" s="43">
        <v>38</v>
      </c>
      <c r="Y3" s="43">
        <v>70</v>
      </c>
      <c r="Z3" s="39"/>
      <c r="AA3" s="50">
        <v>4</v>
      </c>
      <c r="AB3" s="45">
        <f t="shared" ref="AB3:AB5" si="1">IF(W3="","",W3*X3*Y3/1000000)</f>
        <v>0.114</v>
      </c>
      <c r="AC3" s="46">
        <f t="shared" ref="AC3:AC5" si="2">IF(AA3="","",65/AB3*AA3)</f>
        <v>2281</v>
      </c>
      <c r="AD3" s="37">
        <v>3800</v>
      </c>
      <c r="AE3" s="47">
        <f t="shared" ref="AE3:AE5" si="3">IF(ISERROR(AD3/AC3),"",AD3/AC3)</f>
        <v>1.67</v>
      </c>
      <c r="AF3" s="35" t="s">
        <v>60</v>
      </c>
      <c r="AG3" s="48">
        <v>0.373</v>
      </c>
      <c r="AH3" s="47">
        <f>IF(ISERROR(T3*AG3),"",T3*AG3)</f>
        <v>3.95</v>
      </c>
      <c r="AI3" s="48">
        <v>0.02</v>
      </c>
      <c r="AJ3" s="47">
        <f t="shared" ref="AJ3:AJ5" si="4">IF(ISERROR(AV3*AI3),"",AV3*AI3)</f>
        <v>0.28999999999999998</v>
      </c>
      <c r="AK3" s="48">
        <v>0</v>
      </c>
      <c r="AL3" s="47">
        <f t="shared" ref="AL3:AL5" si="5">IF(ISERROR(AV3*AK3),"",AV3*AK3)</f>
        <v>0</v>
      </c>
      <c r="AM3" s="37"/>
      <c r="AN3" s="48">
        <v>5.5E-2</v>
      </c>
      <c r="AO3" s="47">
        <f>IF(ISERROR(AV3*AN3),"",AV3*AN3)</f>
        <v>0.79</v>
      </c>
      <c r="AP3" s="42"/>
      <c r="AQ3" s="48">
        <v>0</v>
      </c>
      <c r="AR3" s="47">
        <f t="shared" ref="AR3:AR5" si="6">IF(ISERROR(AV3*AQ3),"",AV3*AQ3)</f>
        <v>0</v>
      </c>
      <c r="AS3" s="47">
        <f t="shared" ref="AS3:AS5" si="7">IF(ISERROR(AJ3+AL3+AO3+AR3),"",AJ3+AL3+AO3+AR3)</f>
        <v>1.08</v>
      </c>
      <c r="AT3" s="47">
        <f t="shared" si="0"/>
        <v>11.68</v>
      </c>
      <c r="AU3" s="49">
        <f t="shared" ref="AU3:AU5" si="8">IF(ISERROR((AV3-AT3)/AV3),"",(AV3-AT3)/AV3)</f>
        <v>0.18659999999999999</v>
      </c>
      <c r="AV3" s="47">
        <v>14.36</v>
      </c>
      <c r="AW3" s="42"/>
      <c r="AX3" s="50">
        <v>200</v>
      </c>
      <c r="AY3" s="47">
        <f t="shared" ref="AY3:AY5" si="9">IF(ISERROR(AT3*AX3),"",AT3*AX3)</f>
        <v>2336</v>
      </c>
      <c r="AZ3" s="47">
        <f t="shared" ref="AZ3:AZ5" si="10">IF(ISERROR(AV3*AX3),"",AV3*AX3)</f>
        <v>2872</v>
      </c>
    </row>
    <row r="4" spans="1:52" s="51" customFormat="1" ht="75" x14ac:dyDescent="0.25">
      <c r="A4" s="36">
        <v>3</v>
      </c>
      <c r="B4" s="37"/>
      <c r="C4" s="37"/>
      <c r="D4" s="37" t="s">
        <v>6</v>
      </c>
      <c r="E4" s="37" t="s">
        <v>5</v>
      </c>
      <c r="F4" s="37" t="s">
        <v>4</v>
      </c>
      <c r="G4" s="37"/>
      <c r="H4" s="37" t="s">
        <v>62</v>
      </c>
      <c r="I4" s="37" t="s">
        <v>62</v>
      </c>
      <c r="J4" s="37" t="s">
        <v>63</v>
      </c>
      <c r="K4" s="37" t="s">
        <v>58</v>
      </c>
      <c r="L4" s="37"/>
      <c r="M4" s="37"/>
      <c r="N4" s="37"/>
      <c r="O4" s="37"/>
      <c r="P4" s="37" t="s">
        <v>53</v>
      </c>
      <c r="Q4" s="38"/>
      <c r="R4" s="39">
        <v>8.1</v>
      </c>
      <c r="S4" s="40">
        <v>0</v>
      </c>
      <c r="T4" s="41">
        <v>7.14</v>
      </c>
      <c r="U4" s="42">
        <v>7</v>
      </c>
      <c r="V4" s="37" t="s">
        <v>3</v>
      </c>
      <c r="W4" s="34">
        <v>53</v>
      </c>
      <c r="X4" s="34">
        <v>35</v>
      </c>
      <c r="Y4" s="34">
        <v>33</v>
      </c>
      <c r="Z4" s="39"/>
      <c r="AA4" s="50">
        <v>6</v>
      </c>
      <c r="AB4" s="45">
        <f t="shared" si="1"/>
        <v>6.0999999999999999E-2</v>
      </c>
      <c r="AC4" s="46">
        <f t="shared" si="2"/>
        <v>6393</v>
      </c>
      <c r="AD4" s="37">
        <v>3800</v>
      </c>
      <c r="AE4" s="47">
        <f t="shared" si="3"/>
        <v>0.59</v>
      </c>
      <c r="AF4" s="35" t="s">
        <v>66</v>
      </c>
      <c r="AG4" s="48">
        <v>0.435</v>
      </c>
      <c r="AH4" s="47">
        <f t="shared" ref="AH4:AH5" si="11">IF(ISERROR(T4*AG4),"",T4*AG4)</f>
        <v>3.11</v>
      </c>
      <c r="AI4" s="48">
        <v>0.02</v>
      </c>
      <c r="AJ4" s="47">
        <f t="shared" si="4"/>
        <v>0.2</v>
      </c>
      <c r="AK4" s="48"/>
      <c r="AL4" s="47">
        <f t="shared" si="5"/>
        <v>0</v>
      </c>
      <c r="AM4" s="37"/>
      <c r="AN4" s="48">
        <v>5.5E-2</v>
      </c>
      <c r="AO4" s="47">
        <f>IF(ISERROR(AV4*AN4),"",AV4*AN4)</f>
        <v>0.55000000000000004</v>
      </c>
      <c r="AP4" s="42"/>
      <c r="AQ4" s="48">
        <v>0</v>
      </c>
      <c r="AR4" s="47">
        <f t="shared" si="6"/>
        <v>0</v>
      </c>
      <c r="AS4" s="47">
        <f t="shared" si="7"/>
        <v>0.75</v>
      </c>
      <c r="AT4" s="47">
        <f t="shared" si="0"/>
        <v>7.89</v>
      </c>
      <c r="AU4" s="49">
        <f t="shared" si="8"/>
        <v>0.21729999999999999</v>
      </c>
      <c r="AV4" s="47">
        <v>10.08</v>
      </c>
      <c r="AW4" s="42"/>
      <c r="AX4" s="50">
        <v>600</v>
      </c>
      <c r="AY4" s="47">
        <f t="shared" si="9"/>
        <v>4734</v>
      </c>
      <c r="AZ4" s="47">
        <f t="shared" si="10"/>
        <v>6048</v>
      </c>
    </row>
    <row r="5" spans="1:52" s="51" customFormat="1" ht="75" x14ac:dyDescent="0.25">
      <c r="A5" s="36">
        <v>4</v>
      </c>
      <c r="B5" s="37"/>
      <c r="C5" s="37"/>
      <c r="D5" s="37" t="s">
        <v>6</v>
      </c>
      <c r="E5" s="37" t="s">
        <v>5</v>
      </c>
      <c r="F5" s="37" t="s">
        <v>4</v>
      </c>
      <c r="G5" s="37"/>
      <c r="H5" s="37" t="s">
        <v>62</v>
      </c>
      <c r="I5" s="37" t="s">
        <v>62</v>
      </c>
      <c r="J5" s="37" t="s">
        <v>63</v>
      </c>
      <c r="K5" s="37" t="s">
        <v>65</v>
      </c>
      <c r="L5" s="37"/>
      <c r="M5" s="37"/>
      <c r="N5" s="37"/>
      <c r="O5" s="37"/>
      <c r="P5" s="37" t="s">
        <v>53</v>
      </c>
      <c r="Q5" s="38"/>
      <c r="R5" s="39">
        <v>8.1</v>
      </c>
      <c r="S5" s="40">
        <v>0</v>
      </c>
      <c r="T5" s="41">
        <v>8.64</v>
      </c>
      <c r="U5" s="42">
        <v>6.45</v>
      </c>
      <c r="V5" s="37" t="s">
        <v>3</v>
      </c>
      <c r="W5" s="34">
        <v>53</v>
      </c>
      <c r="X5" s="34">
        <v>35</v>
      </c>
      <c r="Y5" s="34">
        <v>40</v>
      </c>
      <c r="Z5" s="39"/>
      <c r="AA5" s="50">
        <v>6</v>
      </c>
      <c r="AB5" s="45">
        <f t="shared" si="1"/>
        <v>7.3999999999999996E-2</v>
      </c>
      <c r="AC5" s="46">
        <f t="shared" si="2"/>
        <v>5270</v>
      </c>
      <c r="AD5" s="37">
        <v>3800</v>
      </c>
      <c r="AE5" s="47">
        <f t="shared" si="3"/>
        <v>0.72</v>
      </c>
      <c r="AF5" s="35" t="s">
        <v>66</v>
      </c>
      <c r="AG5" s="48">
        <v>0.435</v>
      </c>
      <c r="AH5" s="47">
        <f t="shared" si="11"/>
        <v>3.76</v>
      </c>
      <c r="AI5" s="48">
        <v>0.02</v>
      </c>
      <c r="AJ5" s="47">
        <f t="shared" si="4"/>
        <v>0.25</v>
      </c>
      <c r="AK5" s="48"/>
      <c r="AL5" s="47">
        <f t="shared" si="5"/>
        <v>0</v>
      </c>
      <c r="AM5" s="37"/>
      <c r="AN5" s="48">
        <v>5.5E-2</v>
      </c>
      <c r="AO5" s="47">
        <f t="shared" ref="AO5" si="12">IF(ISERROR(AV5*AN5),"",AV5*AN5)</f>
        <v>0.68</v>
      </c>
      <c r="AP5" s="42"/>
      <c r="AQ5" s="48">
        <v>0</v>
      </c>
      <c r="AR5" s="47">
        <f t="shared" si="6"/>
        <v>0</v>
      </c>
      <c r="AS5" s="47">
        <f t="shared" si="7"/>
        <v>0.93</v>
      </c>
      <c r="AT5" s="47">
        <f t="shared" si="0"/>
        <v>9.57</v>
      </c>
      <c r="AU5" s="49">
        <f t="shared" si="8"/>
        <v>0.22700000000000001</v>
      </c>
      <c r="AV5" s="47">
        <v>12.38</v>
      </c>
      <c r="AW5" s="42"/>
      <c r="AX5" s="50">
        <v>300</v>
      </c>
      <c r="AY5" s="47">
        <f t="shared" si="9"/>
        <v>2871</v>
      </c>
      <c r="AZ5" s="47">
        <f t="shared" si="10"/>
        <v>3714</v>
      </c>
    </row>
  </sheetData>
  <sheetProtection insertRows="0" deleteRows="0" sort="0"/>
  <protectedRanges>
    <protectedRange sqref="AK1:AL1 AW1 A6:AS242 AX2:AX5 A2:AV5" name="Range1"/>
  </protectedRanges>
  <phoneticPr fontId="8" type="noConversion"/>
  <dataValidations count="1">
    <dataValidation type="list" allowBlank="1" showInputMessage="1" showErrorMessage="1" sqref="D2:F5 AW2:AW5 P2:P5 V2:V5" xr:uid="{1395DBF2-9719-490D-A5F3-FDB71566C045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2025-07-17T04:04:32Z</dcterms:modified>
</cp:coreProperties>
</file>