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1" i="1" l="1"/>
  <c r="AT11" i="1"/>
  <c r="AQ11" i="1"/>
  <c r="AO11" i="1"/>
  <c r="AM11" i="1"/>
  <c r="AK11" i="1"/>
  <c r="AH11" i="1"/>
  <c r="AA11" i="1"/>
  <c r="AC11" i="1" s="1"/>
  <c r="AE11" i="1" s="1"/>
  <c r="AI11" i="1" s="1"/>
  <c r="BA10" i="1"/>
  <c r="AT10" i="1"/>
  <c r="AQ10" i="1"/>
  <c r="AO10" i="1"/>
  <c r="AM10" i="1"/>
  <c r="AK10" i="1"/>
  <c r="AH10" i="1"/>
  <c r="AA10" i="1"/>
  <c r="AC10" i="1" s="1"/>
  <c r="AE10" i="1" s="1"/>
  <c r="AI10" i="1" s="1"/>
  <c r="BA9" i="1"/>
  <c r="AT9" i="1"/>
  <c r="AQ9" i="1"/>
  <c r="AO9" i="1"/>
  <c r="AM9" i="1"/>
  <c r="AK9" i="1"/>
  <c r="AH9" i="1"/>
  <c r="AC9" i="1"/>
  <c r="AE9" i="1" s="1"/>
  <c r="AI9" i="1" s="1"/>
  <c r="AA9" i="1"/>
  <c r="BA8" i="1"/>
  <c r="AT8" i="1"/>
  <c r="AQ8" i="1"/>
  <c r="AO8" i="1"/>
  <c r="AM8" i="1"/>
  <c r="AK8" i="1"/>
  <c r="AH8" i="1"/>
  <c r="AA8" i="1"/>
  <c r="AC8" i="1" s="1"/>
  <c r="AE8" i="1" s="1"/>
  <c r="BA7" i="1"/>
  <c r="AT7" i="1"/>
  <c r="AQ7" i="1"/>
  <c r="AO7" i="1"/>
  <c r="AM7" i="1"/>
  <c r="AK7" i="1"/>
  <c r="AH7" i="1"/>
  <c r="AA7" i="1"/>
  <c r="AC7" i="1" s="1"/>
  <c r="AE7" i="1" s="1"/>
  <c r="BA6" i="1"/>
  <c r="AT6" i="1"/>
  <c r="AQ6" i="1"/>
  <c r="AO6" i="1"/>
  <c r="AM6" i="1"/>
  <c r="AK6" i="1"/>
  <c r="AH6" i="1"/>
  <c r="AA6" i="1"/>
  <c r="AC6" i="1" s="1"/>
  <c r="AE6" i="1" s="1"/>
  <c r="BA5" i="1"/>
  <c r="AT5" i="1"/>
  <c r="AQ5" i="1"/>
  <c r="AO5" i="1"/>
  <c r="AM5" i="1"/>
  <c r="AK5" i="1"/>
  <c r="AH5" i="1"/>
  <c r="AA5" i="1"/>
  <c r="AC5" i="1" s="1"/>
  <c r="AE5" i="1" s="1"/>
  <c r="BA4" i="1"/>
  <c r="AT4" i="1"/>
  <c r="AQ4" i="1"/>
  <c r="AO4" i="1"/>
  <c r="AM4" i="1"/>
  <c r="AK4" i="1"/>
  <c r="AH4" i="1"/>
  <c r="AA4" i="1"/>
  <c r="AC4" i="1" s="1"/>
  <c r="AE4" i="1" s="1"/>
  <c r="BA3" i="1"/>
  <c r="AT3" i="1"/>
  <c r="AQ3" i="1"/>
  <c r="AO3" i="1"/>
  <c r="AM3" i="1"/>
  <c r="AK3" i="1"/>
  <c r="AH3" i="1"/>
  <c r="AA3" i="1"/>
  <c r="AC3" i="1" s="1"/>
  <c r="AE3" i="1" s="1"/>
  <c r="BA2" i="1"/>
  <c r="AT2" i="1"/>
  <c r="AQ2" i="1"/>
  <c r="AO2" i="1"/>
  <c r="AM2" i="1"/>
  <c r="AK2" i="1"/>
  <c r="AH2" i="1"/>
  <c r="AA2" i="1"/>
  <c r="AC2" i="1" s="1"/>
  <c r="AE2" i="1" s="1"/>
  <c r="AU3" i="1" l="1"/>
  <c r="AU4" i="1"/>
  <c r="AI2" i="1"/>
  <c r="AI3" i="1"/>
  <c r="AV3" i="1" s="1"/>
  <c r="AI4" i="1"/>
  <c r="AI5" i="1"/>
  <c r="AU2" i="1"/>
  <c r="AV2" i="1" s="1"/>
  <c r="AU5" i="1"/>
  <c r="AV5" i="1" s="1"/>
  <c r="AU7" i="1"/>
  <c r="AU8" i="1"/>
  <c r="AU6" i="1"/>
  <c r="AU9" i="1"/>
  <c r="AV9" i="1" s="1"/>
  <c r="AU11" i="1"/>
  <c r="AV11" i="1" s="1"/>
  <c r="AI6" i="1"/>
  <c r="AV6" i="1" s="1"/>
  <c r="AW6" i="1" s="1"/>
  <c r="AI7" i="1"/>
  <c r="AV7" i="1" s="1"/>
  <c r="AW7" i="1" s="1"/>
  <c r="AI8" i="1"/>
  <c r="AU10" i="1"/>
  <c r="AV10" i="1" s="1"/>
  <c r="AV4" i="1"/>
  <c r="AZ7" i="1"/>
  <c r="AZ2" i="1" l="1"/>
  <c r="AW2" i="1"/>
  <c r="AW10" i="1"/>
  <c r="AZ10" i="1"/>
  <c r="AZ6" i="1"/>
  <c r="AZ11" i="1"/>
  <c r="AW11" i="1"/>
  <c r="AZ9" i="1"/>
  <c r="AW9" i="1"/>
  <c r="AW5" i="1"/>
  <c r="AZ5" i="1"/>
  <c r="AV8" i="1"/>
  <c r="AW3" i="1"/>
  <c r="AZ3" i="1"/>
  <c r="AZ4" i="1"/>
  <c r="AW4" i="1"/>
  <c r="AZ8" i="1" l="1"/>
  <c r="AW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Q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<sst xmlns="http://schemas.openxmlformats.org/spreadsheetml/2006/main" count="183" uniqueCount="99">
  <si>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</si>
  <si>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</si>
  <si>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</si>
  <si>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</si>
  <si>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</si>
  <si>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</si>
  <si>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</si>
  <si>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</si>
  <si>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</si>
  <si>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</si>
  <si>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</si>
  <si>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</si>
  <si>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</si>
  <si>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</si>
  <si>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</si>
  <si>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</si>
  <si>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</si>
  <si>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</si>
  <si>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</si>
  <si>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</si>
  <si>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</si>
  <si>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</si>
  <si>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</si>
  <si>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</si>
  <si>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</si>
  <si>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</si>
  <si>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</si>
  <si>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</si>
  <si>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</si>
  <si>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</si>
  <si>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</si>
  <si>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</si>
  <si>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</si>
  <si>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</si>
  <si>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</si>
  <si>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</si>
  <si>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</si>
  <si>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</si>
  <si>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</si>
  <si>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</si>
  <si>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</si>
  <si>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</si>
  <si>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</si>
  <si>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</si>
  <si>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</si>
  <si>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</si>
  <si>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</si>
  <si>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</si>
  <si>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</si>
  <si>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</si>
  <si>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</si>
  <si>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</si>
  <si>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</si>
  <si>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Beautyrest Black 6%</t>
  </si>
  <si>
    <t>SHEET/SHEET SET</t>
  </si>
  <si>
    <t>400TC Solid Liquid Cotton SS</t>
    <phoneticPr fontId="8" type="noConversion"/>
  </si>
  <si>
    <t>100% cotton</t>
    <phoneticPr fontId="8" type="noConversion"/>
  </si>
  <si>
    <t>QUEEN: 90x108"/21x32"(2)/60x80"+16"</t>
  </si>
  <si>
    <t>Pair</t>
  </si>
  <si>
    <t>Normal</t>
  </si>
  <si>
    <t>6302.31.9020</t>
  </si>
  <si>
    <t>Beautyrest Black</t>
  </si>
  <si>
    <t>Beautyrest Black Brand 4 piece set 400TC 100% cotton solid sheets VZB packaging</t>
  </si>
  <si>
    <t>400TC Solid Liquid Cotton SS</t>
    <phoneticPr fontId="8" type="noConversion"/>
  </si>
  <si>
    <t>KING: 108x108"/21x40"(2)/78x80"+16"</t>
  </si>
  <si>
    <t>CAL KING: 108x108"/21x40"(2)/72x84"+16"</t>
  </si>
  <si>
    <t>PILLOWCASE</t>
  </si>
  <si>
    <t>100% cotton</t>
    <phoneticPr fontId="8" type="noConversion"/>
  </si>
  <si>
    <t>SPC: 21x32" (2)</t>
  </si>
  <si>
    <t>6302.31.9010</t>
  </si>
  <si>
    <t>KPC: 21x40" (2)</t>
  </si>
  <si>
    <t>Mauve Chaulk</t>
    <phoneticPr fontId="8" type="noConversion"/>
  </si>
  <si>
    <t>BRB20-0228</t>
    <phoneticPr fontId="8" type="noConversion"/>
  </si>
  <si>
    <t>100% cotton</t>
    <phoneticPr fontId="8" type="noConversion"/>
  </si>
  <si>
    <t>Mauve Chaulk</t>
    <phoneticPr fontId="8" type="noConversion"/>
  </si>
  <si>
    <t>BRB20-0229</t>
  </si>
  <si>
    <t>Mauve Chaulk</t>
    <phoneticPr fontId="8" type="noConversion"/>
  </si>
  <si>
    <t>BRB20-0230</t>
  </si>
  <si>
    <t>Beautyrest Black Brand  400TC 100% cotton solid pillowcase</t>
  </si>
  <si>
    <t>400TC Solid Liquid Cotton PC</t>
  </si>
  <si>
    <t>BRB21-0231</t>
    <phoneticPr fontId="8" type="noConversion"/>
  </si>
  <si>
    <t>BRB21-0232</t>
  </si>
  <si>
    <t>Ancient Water</t>
    <phoneticPr fontId="8" type="noConversion"/>
  </si>
  <si>
    <t>BRB20-0233</t>
    <phoneticPr fontId="8" type="noConversion"/>
  </si>
  <si>
    <t>Ancient Water</t>
    <phoneticPr fontId="8" type="noConversion"/>
  </si>
  <si>
    <t>BRB20-0234</t>
  </si>
  <si>
    <t>BRB20-0235</t>
  </si>
  <si>
    <t>BRB21-0236</t>
    <phoneticPr fontId="8" type="noConversion"/>
  </si>
  <si>
    <t>BRB21-0237</t>
  </si>
  <si>
    <t>022164645545</t>
  </si>
  <si>
    <t>022164645552</t>
  </si>
  <si>
    <t>022164645569</t>
  </si>
  <si>
    <t>022164645576</t>
  </si>
  <si>
    <t>022164645583</t>
  </si>
  <si>
    <t>022164645590</t>
  </si>
  <si>
    <t>022164645606</t>
  </si>
  <si>
    <t>022164645613</t>
  </si>
  <si>
    <t>022164645620</t>
  </si>
  <si>
    <t>022164645637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</si>
</sst>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&quot;$&quot;#,##0.000"/>
    <numFmt numFmtId="180" formatCode="[$$-409]#,##0.00;\-[$$-409]#,##0.00"/>
    <numFmt numFmtId="181" formatCode="[$¥-804]#,##0.00"/>
    <numFmt numFmtId="182" formatCode="0.0000"/>
    <numFmt numFmtId="183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9" fontId="6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9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80" fontId="1" fillId="0" borderId="2" xfId="1" applyNumberFormat="1" applyBorder="1"/>
    <xf numFmtId="0" fontId="1" fillId="0" borderId="2" xfId="1" applyBorder="1" applyAlignment="1">
      <alignment horizontal="center" wrapText="1"/>
    </xf>
    <xf numFmtId="181" fontId="5" fillId="8" borderId="2" xfId="0" applyNumberFormat="1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2" fontId="1" fillId="9" borderId="2" xfId="1" applyNumberFormat="1" applyFill="1" applyBorder="1"/>
    <xf numFmtId="1" fontId="1" fillId="9" borderId="2" xfId="1" applyNumberFormat="1" applyFill="1" applyBorder="1"/>
    <xf numFmtId="3" fontId="1" fillId="0" borderId="2" xfId="1" applyNumberFormat="1" applyBorder="1"/>
    <xf numFmtId="179" fontId="1" fillId="9" borderId="2" xfId="1" applyNumberFormat="1" applyFill="1" applyBorder="1"/>
    <xf numFmtId="183" fontId="1" fillId="0" borderId="2" xfId="1" applyNumberFormat="1" applyBorder="1"/>
    <xf numFmtId="176" fontId="1" fillId="9" borderId="2" xfId="1" applyNumberFormat="1" applyFill="1" applyBorder="1"/>
    <xf numFmtId="10" fontId="1" fillId="0" borderId="2" xfId="1" applyNumberFormat="1" applyBorder="1"/>
    <xf numFmtId="176" fontId="1" fillId="0" borderId="2" xfId="1" applyNumberFormat="1" applyBorder="1"/>
    <xf numFmtId="10" fontId="0" fillId="9" borderId="2" xfId="3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0" fontId="9" fillId="4" borderId="2" xfId="4" applyFont="1" applyFill="1" applyBorder="1" applyAlignment="1">
      <alignment horizontal="center" wrapText="1"/>
    </xf>
  </cellXfs>
  <cellStyles count="5">
    <cellStyle name="Normal 2" xfId="1"/>
    <cellStyle name="Normal 2 18 2" xfId="2"/>
    <cellStyle name="Normal_March 2011 Macys market quote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400TC%20Liquid%20Cotton%20sheets%20quote%207-18-2025%20commitment%20C5%20POE%20Tariff%20IND%201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Flow C.Container 5"/>
      <sheetName val="Internal Commitment"/>
      <sheetName val="IND 4-1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1"/>
  <sheetViews>
    <sheetView tabSelected="1" topLeftCell="J1" zoomScale="99" zoomScaleNormal="99" workbookViewId="0">
      <selection activeCell="O18" sqref="O1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6.7109375" style="2" customWidth="1"/>
    <col min="6" max="6" width="19.5703125" style="2" customWidth="1"/>
    <col min="7" max="7" width="15.5703125" style="2" customWidth="1"/>
    <col min="8" max="8" width="9.140625" style="2" customWidth="1"/>
    <col min="9" max="9" width="69.5703125" style="2" customWidth="1"/>
    <col min="10" max="10" width="27.140625" style="2" customWidth="1"/>
    <col min="11" max="11" width="13.140625" style="2" customWidth="1"/>
    <col min="12" max="12" width="37.28515625" style="2" customWidth="1"/>
    <col min="13" max="13" width="13.140625" style="2" customWidth="1"/>
    <col min="14" max="14" width="6.140625" style="2" customWidth="1"/>
    <col min="15" max="15" width="11.7109375" style="2" customWidth="1"/>
    <col min="16" max="16" width="15" style="2" customWidth="1"/>
    <col min="17" max="18" width="8.85546875" style="2" customWidth="1"/>
    <col min="19" max="19" width="8.85546875" style="3" customWidth="1"/>
    <col min="20" max="20" width="8.5703125" style="3" customWidth="1"/>
    <col min="21" max="21" width="9.42578125" style="2" customWidth="1"/>
    <col min="22" max="22" width="8.140625" style="48" customWidth="1"/>
    <col min="23" max="23" width="8.7109375" style="48" customWidth="1"/>
    <col min="24" max="24" width="7.140625" style="48" customWidth="1"/>
    <col min="25" max="25" width="9" style="49" customWidth="1"/>
    <col min="26" max="26" width="6.28515625" style="50" customWidth="1"/>
    <col min="27" max="27" width="10" style="51" customWidth="1"/>
    <col min="28" max="28" width="10" style="49" customWidth="1"/>
    <col min="29" max="29" width="9.85546875" style="50" customWidth="1"/>
    <col min="30" max="30" width="7.85546875" style="2" customWidth="1"/>
    <col min="31" max="31" width="12.5703125" style="3" customWidth="1"/>
    <col min="32" max="32" width="13.5703125" style="2" customWidth="1"/>
    <col min="33" max="33" width="8.42578125" style="4" customWidth="1"/>
    <col min="34" max="34" width="9" style="3" customWidth="1"/>
    <col min="35" max="35" width="11.140625" style="5" customWidth="1"/>
    <col min="36" max="36" width="7.85546875" style="4" customWidth="1"/>
    <col min="37" max="37" width="8.28515625" style="3" customWidth="1"/>
    <col min="38" max="38" width="11.5703125" style="4" customWidth="1"/>
    <col min="39" max="39" width="10.85546875" style="3" customWidth="1"/>
    <col min="40" max="40" width="8.140625" style="4" customWidth="1"/>
    <col min="41" max="41" width="9.28515625" style="3" customWidth="1"/>
    <col min="42" max="42" width="8.140625" style="4" customWidth="1"/>
    <col min="43" max="44" width="9.28515625" style="3" customWidth="1"/>
    <col min="45" max="45" width="8.140625" style="4" customWidth="1"/>
    <col min="46" max="46" width="9.28515625" style="3" customWidth="1"/>
    <col min="47" max="47" width="7.85546875" style="3" customWidth="1"/>
    <col min="48" max="48" width="8.42578125" style="5" customWidth="1"/>
    <col min="49" max="49" width="7.7109375" style="3" customWidth="1"/>
    <col min="50" max="50" width="12.140625" style="3" customWidth="1"/>
    <col min="51" max="51" width="9.140625" style="2"/>
    <col min="52" max="52" width="11.5703125" style="3" customWidth="1"/>
    <col min="53" max="53" width="15" style="3" customWidth="1"/>
    <col min="54" max="16384" width="9.140625" style="2"/>
  </cols>
  <sheetData>
    <row r="1" spans="1:53" ht="68.099999999999994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4" t="s">
        <v>22</v>
      </c>
      <c r="X1" s="14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6" t="s">
        <v>29</v>
      </c>
      <c r="AE1" s="20" t="s">
        <v>30</v>
      </c>
      <c r="AF1" s="6" t="s">
        <v>31</v>
      </c>
      <c r="AG1" s="21" t="s">
        <v>32</v>
      </c>
      <c r="AH1" s="22" t="s">
        <v>33</v>
      </c>
      <c r="AI1" s="23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1" t="s">
        <v>41</v>
      </c>
      <c r="AQ1" s="20" t="s">
        <v>42</v>
      </c>
      <c r="AR1" s="24" t="s">
        <v>43</v>
      </c>
      <c r="AS1" s="21" t="s">
        <v>44</v>
      </c>
      <c r="AT1" s="20" t="s">
        <v>45</v>
      </c>
      <c r="AU1" s="20" t="s">
        <v>46</v>
      </c>
      <c r="AV1" s="25" t="s">
        <v>47</v>
      </c>
      <c r="AW1" s="26" t="s">
        <v>48</v>
      </c>
      <c r="AX1" s="27" t="s">
        <v>49</v>
      </c>
      <c r="AY1" s="6" t="s">
        <v>50</v>
      </c>
      <c r="AZ1" s="20" t="s">
        <v>51</v>
      </c>
      <c r="BA1" s="20" t="s">
        <v>52</v>
      </c>
    </row>
    <row r="2" spans="1:53" s="47" customFormat="1" ht="26.25" x14ac:dyDescent="0.25">
      <c r="A2" s="28">
        <v>6</v>
      </c>
      <c r="B2" s="29"/>
      <c r="C2" s="29"/>
      <c r="D2" s="29"/>
      <c r="E2" s="29" t="s">
        <v>61</v>
      </c>
      <c r="F2" s="29" t="s">
        <v>53</v>
      </c>
      <c r="G2" s="29" t="s">
        <v>54</v>
      </c>
      <c r="H2" s="30"/>
      <c r="I2" s="29" t="s">
        <v>62</v>
      </c>
      <c r="J2" s="29" t="s">
        <v>63</v>
      </c>
      <c r="K2" s="31" t="s">
        <v>56</v>
      </c>
      <c r="L2" s="29" t="s">
        <v>57</v>
      </c>
      <c r="M2" s="29" t="s">
        <v>71</v>
      </c>
      <c r="N2" s="29"/>
      <c r="O2" s="32" t="s">
        <v>72</v>
      </c>
      <c r="P2" s="52" t="s">
        <v>89</v>
      </c>
      <c r="Q2" s="29"/>
      <c r="R2" s="29" t="s">
        <v>58</v>
      </c>
      <c r="S2" s="33"/>
      <c r="T2" s="34">
        <v>16.52</v>
      </c>
      <c r="U2" s="29" t="s">
        <v>59</v>
      </c>
      <c r="V2" s="35">
        <v>40</v>
      </c>
      <c r="W2" s="35">
        <v>30</v>
      </c>
      <c r="X2" s="35">
        <v>14</v>
      </c>
      <c r="Y2" s="36"/>
      <c r="Z2" s="37">
        <v>2</v>
      </c>
      <c r="AA2" s="38">
        <f t="shared" ref="AA2:AA11" si="0">IF(V2="","",V2*W2*X2/1000000)</f>
        <v>1.6799999999999999E-2</v>
      </c>
      <c r="AB2" s="36">
        <v>56</v>
      </c>
      <c r="AC2" s="39">
        <f t="shared" ref="AC2:AC11" si="1">IF(Z2="","",AB2/AA2*Z2)</f>
        <v>6666.666666666667</v>
      </c>
      <c r="AD2" s="40">
        <v>3500</v>
      </c>
      <c r="AE2" s="41">
        <f t="shared" ref="AE2:AE11" si="2">IF(ISERROR(AD2/AC2),"",AD2/AC2)</f>
        <v>0.52500000000000002</v>
      </c>
      <c r="AF2" s="29" t="s">
        <v>60</v>
      </c>
      <c r="AG2" s="42">
        <v>0.16700000000000001</v>
      </c>
      <c r="AH2" s="43">
        <f t="shared" ref="AH2:AH11" si="3">IF(ISERROR(T2*AG2),"",T2*AG2)</f>
        <v>2.7588400000000002</v>
      </c>
      <c r="AI2" s="41">
        <f t="shared" ref="AI2:AI11" si="4">IF(ISERROR(T2+AE2+AH2),"",T2+AE2+AH2)</f>
        <v>19.803839999999997</v>
      </c>
      <c r="AJ2" s="44">
        <v>0</v>
      </c>
      <c r="AK2" s="43">
        <f t="shared" ref="AK2:AK11" si="5">IF(ISERROR(AX2*AJ2),"",AX2*AJ2)</f>
        <v>0</v>
      </c>
      <c r="AL2" s="44">
        <v>0</v>
      </c>
      <c r="AM2" s="43">
        <f t="shared" ref="AM2:AM11" si="6">IF(ISERROR(AX2*AL2),"",AX2*AL2)</f>
        <v>0</v>
      </c>
      <c r="AN2" s="44">
        <v>0.06</v>
      </c>
      <c r="AO2" s="43">
        <f t="shared" ref="AO2:AO11" si="7">IF(ISERROR(AX2*AN2),"",AX2*AN2)</f>
        <v>1.3439999999999999</v>
      </c>
      <c r="AP2" s="44">
        <v>0</v>
      </c>
      <c r="AQ2" s="43">
        <f t="shared" ref="AQ2:AQ11" si="8">IF(ISERROR(T2*AP2),"",T2*AP2)</f>
        <v>0</v>
      </c>
      <c r="AR2" s="45">
        <v>0</v>
      </c>
      <c r="AS2" s="44">
        <v>0</v>
      </c>
      <c r="AT2" s="43">
        <f t="shared" ref="AT2:AT11" si="9">IF(ISERROR(AX2*AS2),"",AX2*AS2)</f>
        <v>0</v>
      </c>
      <c r="AU2" s="43">
        <f t="shared" ref="AU2:AU11" si="10">IF(ISERROR(AK2+AM2+AO2+AQ2+AT2),"",AK2+AM2+AO2+AQ2+AT2)</f>
        <v>1.3439999999999999</v>
      </c>
      <c r="AV2" s="41">
        <f t="shared" ref="AV2:AV11" si="11">IF(ISERROR(AI2+AU2),"",AI2+AU2)</f>
        <v>21.147839999999999</v>
      </c>
      <c r="AW2" s="46">
        <f t="shared" ref="AW2:AW11" si="12">IF(ISERROR((AX2-AV2)/AX2),"",(AX2-AV2)/AX2)</f>
        <v>5.5899999999999998E-2</v>
      </c>
      <c r="AX2" s="45">
        <v>22.4</v>
      </c>
      <c r="AY2" s="37">
        <v>900</v>
      </c>
      <c r="AZ2" s="43">
        <f t="shared" ref="AZ2:AZ11" si="13">IF(ISERROR(AV2*AY2),"",AV2*AY2)</f>
        <v>19033.056</v>
      </c>
      <c r="BA2" s="43">
        <f t="shared" ref="BA2:BA11" si="14">IF(ISERROR(AX2*AY2),"",AX2*AY2)</f>
        <v>20160</v>
      </c>
    </row>
    <row r="3" spans="1:53" s="47" customFormat="1" ht="26.25" x14ac:dyDescent="0.25">
      <c r="A3" s="28">
        <v>7</v>
      </c>
      <c r="B3" s="29"/>
      <c r="C3" s="29"/>
      <c r="D3" s="29"/>
      <c r="E3" s="29" t="s">
        <v>61</v>
      </c>
      <c r="F3" s="29" t="s">
        <v>53</v>
      </c>
      <c r="G3" s="29" t="s">
        <v>54</v>
      </c>
      <c r="H3" s="30"/>
      <c r="I3" s="29" t="s">
        <v>62</v>
      </c>
      <c r="J3" s="29" t="s">
        <v>63</v>
      </c>
      <c r="K3" s="31" t="s">
        <v>73</v>
      </c>
      <c r="L3" s="29" t="s">
        <v>64</v>
      </c>
      <c r="M3" s="29" t="s">
        <v>74</v>
      </c>
      <c r="N3" s="29"/>
      <c r="O3" s="32" t="s">
        <v>75</v>
      </c>
      <c r="P3" s="52" t="s">
        <v>90</v>
      </c>
      <c r="Q3" s="29"/>
      <c r="R3" s="29" t="s">
        <v>58</v>
      </c>
      <c r="S3" s="33"/>
      <c r="T3" s="34">
        <v>19.899999999999999</v>
      </c>
      <c r="U3" s="29" t="s">
        <v>59</v>
      </c>
      <c r="V3" s="35">
        <v>40</v>
      </c>
      <c r="W3" s="35">
        <v>30</v>
      </c>
      <c r="X3" s="35">
        <v>16</v>
      </c>
      <c r="Y3" s="36"/>
      <c r="Z3" s="37">
        <v>2</v>
      </c>
      <c r="AA3" s="38">
        <f t="shared" si="0"/>
        <v>1.9199999999999998E-2</v>
      </c>
      <c r="AB3" s="36">
        <v>56</v>
      </c>
      <c r="AC3" s="39">
        <f t="shared" si="1"/>
        <v>5833.3333333333339</v>
      </c>
      <c r="AD3" s="40">
        <v>3500</v>
      </c>
      <c r="AE3" s="41">
        <f t="shared" si="2"/>
        <v>0.6</v>
      </c>
      <c r="AF3" s="29" t="s">
        <v>60</v>
      </c>
      <c r="AG3" s="42">
        <v>0.16700000000000001</v>
      </c>
      <c r="AH3" s="43">
        <f t="shared" si="3"/>
        <v>3.3233000000000001</v>
      </c>
      <c r="AI3" s="41">
        <f t="shared" si="4"/>
        <v>23.8233</v>
      </c>
      <c r="AJ3" s="44">
        <v>0</v>
      </c>
      <c r="AK3" s="43">
        <f t="shared" si="5"/>
        <v>0</v>
      </c>
      <c r="AL3" s="44">
        <v>0</v>
      </c>
      <c r="AM3" s="43">
        <f t="shared" si="6"/>
        <v>0</v>
      </c>
      <c r="AN3" s="44">
        <v>0.06</v>
      </c>
      <c r="AO3" s="43">
        <f t="shared" si="7"/>
        <v>1.5911999999999999</v>
      </c>
      <c r="AP3" s="44">
        <v>0</v>
      </c>
      <c r="AQ3" s="43">
        <f t="shared" si="8"/>
        <v>0</v>
      </c>
      <c r="AR3" s="45">
        <v>0</v>
      </c>
      <c r="AS3" s="44">
        <v>0</v>
      </c>
      <c r="AT3" s="43">
        <f t="shared" si="9"/>
        <v>0</v>
      </c>
      <c r="AU3" s="43">
        <f t="shared" si="10"/>
        <v>1.5911999999999999</v>
      </c>
      <c r="AV3" s="41">
        <f t="shared" si="11"/>
        <v>25.4145</v>
      </c>
      <c r="AW3" s="46">
        <f t="shared" si="12"/>
        <v>4.168552036199092E-2</v>
      </c>
      <c r="AX3" s="45">
        <v>26.52</v>
      </c>
      <c r="AY3" s="37">
        <v>400</v>
      </c>
      <c r="AZ3" s="43">
        <f t="shared" si="13"/>
        <v>10165.799999999999</v>
      </c>
      <c r="BA3" s="43">
        <f t="shared" si="14"/>
        <v>10608</v>
      </c>
    </row>
    <row r="4" spans="1:53" s="47" customFormat="1" ht="26.25" x14ac:dyDescent="0.25">
      <c r="A4" s="28">
        <v>8</v>
      </c>
      <c r="B4" s="29"/>
      <c r="C4" s="29"/>
      <c r="D4" s="29"/>
      <c r="E4" s="29" t="s">
        <v>61</v>
      </c>
      <c r="F4" s="29" t="s">
        <v>53</v>
      </c>
      <c r="G4" s="29" t="s">
        <v>54</v>
      </c>
      <c r="H4" s="30"/>
      <c r="I4" s="29" t="s">
        <v>62</v>
      </c>
      <c r="J4" s="29" t="s">
        <v>55</v>
      </c>
      <c r="K4" s="31" t="s">
        <v>56</v>
      </c>
      <c r="L4" s="29" t="s">
        <v>65</v>
      </c>
      <c r="M4" s="29" t="s">
        <v>76</v>
      </c>
      <c r="N4" s="29"/>
      <c r="O4" s="32" t="s">
        <v>77</v>
      </c>
      <c r="P4" s="52" t="s">
        <v>91</v>
      </c>
      <c r="Q4" s="29"/>
      <c r="R4" s="29" t="s">
        <v>58</v>
      </c>
      <c r="S4" s="33"/>
      <c r="T4" s="34">
        <v>19.899999999999999</v>
      </c>
      <c r="U4" s="29" t="s">
        <v>59</v>
      </c>
      <c r="V4" s="35">
        <v>40</v>
      </c>
      <c r="W4" s="35">
        <v>30</v>
      </c>
      <c r="X4" s="35">
        <v>16</v>
      </c>
      <c r="Y4" s="36"/>
      <c r="Z4" s="37">
        <v>2</v>
      </c>
      <c r="AA4" s="38">
        <f t="shared" si="0"/>
        <v>1.9199999999999998E-2</v>
      </c>
      <c r="AB4" s="36">
        <v>56</v>
      </c>
      <c r="AC4" s="39">
        <f t="shared" si="1"/>
        <v>5833.3333333333339</v>
      </c>
      <c r="AD4" s="40">
        <v>3500</v>
      </c>
      <c r="AE4" s="41">
        <f t="shared" si="2"/>
        <v>0.6</v>
      </c>
      <c r="AF4" s="29" t="s">
        <v>60</v>
      </c>
      <c r="AG4" s="42">
        <v>0.16700000000000001</v>
      </c>
      <c r="AH4" s="43">
        <f t="shared" si="3"/>
        <v>3.3233000000000001</v>
      </c>
      <c r="AI4" s="41">
        <f t="shared" si="4"/>
        <v>23.8233</v>
      </c>
      <c r="AJ4" s="44">
        <v>0</v>
      </c>
      <c r="AK4" s="43">
        <f t="shared" si="5"/>
        <v>0</v>
      </c>
      <c r="AL4" s="44">
        <v>0</v>
      </c>
      <c r="AM4" s="43">
        <f t="shared" si="6"/>
        <v>0</v>
      </c>
      <c r="AN4" s="44">
        <v>0.06</v>
      </c>
      <c r="AO4" s="43">
        <f t="shared" si="7"/>
        <v>1.5911999999999999</v>
      </c>
      <c r="AP4" s="44">
        <v>0</v>
      </c>
      <c r="AQ4" s="43">
        <f t="shared" si="8"/>
        <v>0</v>
      </c>
      <c r="AR4" s="45">
        <v>0</v>
      </c>
      <c r="AS4" s="44">
        <v>0</v>
      </c>
      <c r="AT4" s="43">
        <f t="shared" si="9"/>
        <v>0</v>
      </c>
      <c r="AU4" s="43">
        <f t="shared" si="10"/>
        <v>1.5911999999999999</v>
      </c>
      <c r="AV4" s="41">
        <f t="shared" si="11"/>
        <v>25.4145</v>
      </c>
      <c r="AW4" s="46">
        <f t="shared" si="12"/>
        <v>4.168552036199092E-2</v>
      </c>
      <c r="AX4" s="45">
        <v>26.52</v>
      </c>
      <c r="AY4" s="37">
        <v>400</v>
      </c>
      <c r="AZ4" s="43">
        <f t="shared" si="13"/>
        <v>10165.799999999999</v>
      </c>
      <c r="BA4" s="43">
        <f t="shared" si="14"/>
        <v>10608</v>
      </c>
    </row>
    <row r="5" spans="1:53" s="47" customFormat="1" ht="26.25" x14ac:dyDescent="0.25">
      <c r="A5" s="28">
        <v>9</v>
      </c>
      <c r="B5" s="29"/>
      <c r="C5" s="29"/>
      <c r="D5" s="29"/>
      <c r="E5" s="29" t="s">
        <v>61</v>
      </c>
      <c r="F5" s="29" t="s">
        <v>53</v>
      </c>
      <c r="G5" s="29" t="s">
        <v>66</v>
      </c>
      <c r="H5" s="30"/>
      <c r="I5" s="29" t="s">
        <v>78</v>
      </c>
      <c r="J5" s="29" t="s">
        <v>79</v>
      </c>
      <c r="K5" s="31" t="s">
        <v>56</v>
      </c>
      <c r="L5" s="29" t="s">
        <v>68</v>
      </c>
      <c r="M5" s="29" t="s">
        <v>74</v>
      </c>
      <c r="N5" s="29"/>
      <c r="O5" s="32" t="s">
        <v>80</v>
      </c>
      <c r="P5" s="52" t="s">
        <v>92</v>
      </c>
      <c r="Q5" s="29"/>
      <c r="R5" s="29" t="s">
        <v>58</v>
      </c>
      <c r="S5" s="33"/>
      <c r="T5" s="34">
        <v>3.04</v>
      </c>
      <c r="U5" s="29" t="s">
        <v>59</v>
      </c>
      <c r="V5" s="35">
        <v>25</v>
      </c>
      <c r="W5" s="35">
        <v>17</v>
      </c>
      <c r="X5" s="35">
        <v>16</v>
      </c>
      <c r="Y5" s="36"/>
      <c r="Z5" s="37">
        <v>4</v>
      </c>
      <c r="AA5" s="38">
        <f t="shared" si="0"/>
        <v>6.7999999999999996E-3</v>
      </c>
      <c r="AB5" s="36">
        <v>56</v>
      </c>
      <c r="AC5" s="39">
        <f t="shared" si="1"/>
        <v>32941.176470588238</v>
      </c>
      <c r="AD5" s="40">
        <v>3500</v>
      </c>
      <c r="AE5" s="41">
        <f t="shared" si="2"/>
        <v>0.10625</v>
      </c>
      <c r="AF5" s="29" t="s">
        <v>69</v>
      </c>
      <c r="AG5" s="42">
        <v>0.16700000000000001</v>
      </c>
      <c r="AH5" s="43">
        <f t="shared" si="3"/>
        <v>0.50768000000000002</v>
      </c>
      <c r="AI5" s="41">
        <f t="shared" si="4"/>
        <v>3.6539300000000003</v>
      </c>
      <c r="AJ5" s="44">
        <v>0</v>
      </c>
      <c r="AK5" s="43">
        <f t="shared" si="5"/>
        <v>0</v>
      </c>
      <c r="AL5" s="44">
        <v>0</v>
      </c>
      <c r="AM5" s="43">
        <f t="shared" si="6"/>
        <v>0</v>
      </c>
      <c r="AN5" s="44">
        <v>0.06</v>
      </c>
      <c r="AO5" s="43">
        <f t="shared" si="7"/>
        <v>0.25319999999999998</v>
      </c>
      <c r="AP5" s="44">
        <v>0</v>
      </c>
      <c r="AQ5" s="43">
        <f t="shared" si="8"/>
        <v>0</v>
      </c>
      <c r="AR5" s="45">
        <v>0</v>
      </c>
      <c r="AS5" s="44">
        <v>0</v>
      </c>
      <c r="AT5" s="43">
        <f t="shared" si="9"/>
        <v>0</v>
      </c>
      <c r="AU5" s="43">
        <f t="shared" si="10"/>
        <v>0.25319999999999998</v>
      </c>
      <c r="AV5" s="41">
        <f t="shared" si="11"/>
        <v>3.9071300000000004</v>
      </c>
      <c r="AW5" s="46">
        <f t="shared" si="12"/>
        <v>7.4139810426540123E-2</v>
      </c>
      <c r="AX5" s="45">
        <v>4.22</v>
      </c>
      <c r="AY5" s="37">
        <v>0</v>
      </c>
      <c r="AZ5" s="43">
        <f t="shared" si="13"/>
        <v>0</v>
      </c>
      <c r="BA5" s="43">
        <f t="shared" si="14"/>
        <v>0</v>
      </c>
    </row>
    <row r="6" spans="1:53" s="47" customFormat="1" ht="26.25" x14ac:dyDescent="0.25">
      <c r="A6" s="28">
        <v>10</v>
      </c>
      <c r="B6" s="29"/>
      <c r="C6" s="29"/>
      <c r="D6" s="29"/>
      <c r="E6" s="29" t="s">
        <v>61</v>
      </c>
      <c r="F6" s="29" t="s">
        <v>53</v>
      </c>
      <c r="G6" s="29" t="s">
        <v>66</v>
      </c>
      <c r="H6" s="30"/>
      <c r="I6" s="29" t="s">
        <v>78</v>
      </c>
      <c r="J6" s="29" t="s">
        <v>79</v>
      </c>
      <c r="K6" s="31" t="s">
        <v>56</v>
      </c>
      <c r="L6" s="29" t="s">
        <v>70</v>
      </c>
      <c r="M6" s="29" t="s">
        <v>74</v>
      </c>
      <c r="N6" s="29"/>
      <c r="O6" s="32" t="s">
        <v>81</v>
      </c>
      <c r="P6" s="52" t="s">
        <v>93</v>
      </c>
      <c r="Q6" s="29"/>
      <c r="R6" s="29" t="s">
        <v>58</v>
      </c>
      <c r="S6" s="33"/>
      <c r="T6" s="34">
        <v>3.44</v>
      </c>
      <c r="U6" s="29" t="s">
        <v>59</v>
      </c>
      <c r="V6" s="35">
        <v>25</v>
      </c>
      <c r="W6" s="35">
        <v>17</v>
      </c>
      <c r="X6" s="35">
        <v>20</v>
      </c>
      <c r="Y6" s="36"/>
      <c r="Z6" s="37">
        <v>4</v>
      </c>
      <c r="AA6" s="38">
        <f t="shared" si="0"/>
        <v>8.5000000000000006E-3</v>
      </c>
      <c r="AB6" s="36">
        <v>56</v>
      </c>
      <c r="AC6" s="39">
        <f t="shared" si="1"/>
        <v>26352.941176470587</v>
      </c>
      <c r="AD6" s="40">
        <v>3500</v>
      </c>
      <c r="AE6" s="41">
        <f t="shared" si="2"/>
        <v>0.1328125</v>
      </c>
      <c r="AF6" s="29" t="s">
        <v>69</v>
      </c>
      <c r="AG6" s="42">
        <v>0.16700000000000001</v>
      </c>
      <c r="AH6" s="43">
        <f t="shared" si="3"/>
        <v>0.57447999999999999</v>
      </c>
      <c r="AI6" s="41">
        <f t="shared" si="4"/>
        <v>4.1472924999999998</v>
      </c>
      <c r="AJ6" s="44">
        <v>0</v>
      </c>
      <c r="AK6" s="43">
        <f t="shared" si="5"/>
        <v>0</v>
      </c>
      <c r="AL6" s="44">
        <v>0</v>
      </c>
      <c r="AM6" s="43">
        <f t="shared" si="6"/>
        <v>0</v>
      </c>
      <c r="AN6" s="44">
        <v>0.06</v>
      </c>
      <c r="AO6" s="43">
        <f t="shared" si="7"/>
        <v>0.2994</v>
      </c>
      <c r="AP6" s="44">
        <v>0</v>
      </c>
      <c r="AQ6" s="43">
        <f t="shared" si="8"/>
        <v>0</v>
      </c>
      <c r="AR6" s="45">
        <v>0</v>
      </c>
      <c r="AS6" s="44">
        <v>0</v>
      </c>
      <c r="AT6" s="43">
        <f t="shared" si="9"/>
        <v>0</v>
      </c>
      <c r="AU6" s="43">
        <f t="shared" si="10"/>
        <v>0.2994</v>
      </c>
      <c r="AV6" s="41">
        <f t="shared" si="11"/>
        <v>4.4466925000000002</v>
      </c>
      <c r="AW6" s="46">
        <f t="shared" si="12"/>
        <v>0.10887925851703407</v>
      </c>
      <c r="AX6" s="45">
        <v>4.99</v>
      </c>
      <c r="AY6" s="37">
        <v>0</v>
      </c>
      <c r="AZ6" s="43">
        <f t="shared" si="13"/>
        <v>0</v>
      </c>
      <c r="BA6" s="43">
        <f t="shared" si="14"/>
        <v>0</v>
      </c>
    </row>
    <row r="7" spans="1:53" s="47" customFormat="1" x14ac:dyDescent="0.25">
      <c r="A7" s="28">
        <v>11</v>
      </c>
      <c r="B7" s="29"/>
      <c r="C7" s="29"/>
      <c r="D7" s="29"/>
      <c r="E7" s="29" t="s">
        <v>61</v>
      </c>
      <c r="F7" s="29" t="s">
        <v>53</v>
      </c>
      <c r="G7" s="29" t="s">
        <v>54</v>
      </c>
      <c r="H7" s="30"/>
      <c r="I7" s="29" t="s">
        <v>62</v>
      </c>
      <c r="J7" s="29" t="s">
        <v>63</v>
      </c>
      <c r="K7" s="31" t="s">
        <v>67</v>
      </c>
      <c r="L7" s="29" t="s">
        <v>57</v>
      </c>
      <c r="M7" s="29" t="s">
        <v>82</v>
      </c>
      <c r="N7" s="29"/>
      <c r="O7" s="32" t="s">
        <v>83</v>
      </c>
      <c r="P7" s="52" t="s">
        <v>94</v>
      </c>
      <c r="Q7" s="29"/>
      <c r="R7" s="29" t="s">
        <v>58</v>
      </c>
      <c r="S7" s="33"/>
      <c r="T7" s="34">
        <v>16.52</v>
      </c>
      <c r="U7" s="29" t="s">
        <v>59</v>
      </c>
      <c r="V7" s="35">
        <v>40</v>
      </c>
      <c r="W7" s="35">
        <v>30</v>
      </c>
      <c r="X7" s="35">
        <v>14</v>
      </c>
      <c r="Y7" s="36"/>
      <c r="Z7" s="37">
        <v>2</v>
      </c>
      <c r="AA7" s="38">
        <f t="shared" si="0"/>
        <v>1.6799999999999999E-2</v>
      </c>
      <c r="AB7" s="36">
        <v>56</v>
      </c>
      <c r="AC7" s="39">
        <f t="shared" si="1"/>
        <v>6666.666666666667</v>
      </c>
      <c r="AD7" s="40">
        <v>3500</v>
      </c>
      <c r="AE7" s="41">
        <f t="shared" si="2"/>
        <v>0.52500000000000002</v>
      </c>
      <c r="AF7" s="29" t="s">
        <v>60</v>
      </c>
      <c r="AG7" s="42">
        <v>0.16700000000000001</v>
      </c>
      <c r="AH7" s="43">
        <f t="shared" si="3"/>
        <v>2.7588400000000002</v>
      </c>
      <c r="AI7" s="41">
        <f t="shared" si="4"/>
        <v>19.803839999999997</v>
      </c>
      <c r="AJ7" s="44">
        <v>0</v>
      </c>
      <c r="AK7" s="43">
        <f t="shared" si="5"/>
        <v>0</v>
      </c>
      <c r="AL7" s="44">
        <v>0</v>
      </c>
      <c r="AM7" s="43">
        <f t="shared" si="6"/>
        <v>0</v>
      </c>
      <c r="AN7" s="44">
        <v>0.06</v>
      </c>
      <c r="AO7" s="43">
        <f t="shared" si="7"/>
        <v>1.3439999999999999</v>
      </c>
      <c r="AP7" s="44">
        <v>0</v>
      </c>
      <c r="AQ7" s="43">
        <f t="shared" si="8"/>
        <v>0</v>
      </c>
      <c r="AR7" s="45">
        <v>0</v>
      </c>
      <c r="AS7" s="44">
        <v>0</v>
      </c>
      <c r="AT7" s="43">
        <f t="shared" si="9"/>
        <v>0</v>
      </c>
      <c r="AU7" s="43">
        <f t="shared" si="10"/>
        <v>1.3439999999999999</v>
      </c>
      <c r="AV7" s="41">
        <f t="shared" si="11"/>
        <v>21.147839999999999</v>
      </c>
      <c r="AW7" s="46">
        <f t="shared" si="12"/>
        <v>5.5899999999999998E-2</v>
      </c>
      <c r="AX7" s="45">
        <v>22.4</v>
      </c>
      <c r="AY7" s="37">
        <v>500</v>
      </c>
      <c r="AZ7" s="43">
        <f t="shared" si="13"/>
        <v>10573.92</v>
      </c>
      <c r="BA7" s="43">
        <f t="shared" si="14"/>
        <v>11200</v>
      </c>
    </row>
    <row r="8" spans="1:53" s="47" customFormat="1" x14ac:dyDescent="0.25">
      <c r="A8" s="28">
        <v>12</v>
      </c>
      <c r="B8" s="29"/>
      <c r="C8" s="29"/>
      <c r="D8" s="29"/>
      <c r="E8" s="29" t="s">
        <v>61</v>
      </c>
      <c r="F8" s="29" t="s">
        <v>53</v>
      </c>
      <c r="G8" s="29" t="s">
        <v>54</v>
      </c>
      <c r="H8" s="30"/>
      <c r="I8" s="29" t="s">
        <v>62</v>
      </c>
      <c r="J8" s="29" t="s">
        <v>55</v>
      </c>
      <c r="K8" s="31" t="s">
        <v>67</v>
      </c>
      <c r="L8" s="29" t="s">
        <v>64</v>
      </c>
      <c r="M8" s="29" t="s">
        <v>84</v>
      </c>
      <c r="N8" s="29"/>
      <c r="O8" s="32" t="s">
        <v>85</v>
      </c>
      <c r="P8" s="52" t="s">
        <v>95</v>
      </c>
      <c r="Q8" s="29"/>
      <c r="R8" s="29" t="s">
        <v>58</v>
      </c>
      <c r="S8" s="33"/>
      <c r="T8" s="34">
        <v>19.899999999999999</v>
      </c>
      <c r="U8" s="29" t="s">
        <v>59</v>
      </c>
      <c r="V8" s="35">
        <v>40</v>
      </c>
      <c r="W8" s="35">
        <v>30</v>
      </c>
      <c r="X8" s="35">
        <v>16</v>
      </c>
      <c r="Y8" s="36"/>
      <c r="Z8" s="37">
        <v>2</v>
      </c>
      <c r="AA8" s="38">
        <f t="shared" si="0"/>
        <v>1.9199999999999998E-2</v>
      </c>
      <c r="AB8" s="36">
        <v>56</v>
      </c>
      <c r="AC8" s="39">
        <f t="shared" si="1"/>
        <v>5833.3333333333339</v>
      </c>
      <c r="AD8" s="40">
        <v>3500</v>
      </c>
      <c r="AE8" s="41">
        <f t="shared" si="2"/>
        <v>0.6</v>
      </c>
      <c r="AF8" s="29" t="s">
        <v>60</v>
      </c>
      <c r="AG8" s="42">
        <v>0.16700000000000001</v>
      </c>
      <c r="AH8" s="43">
        <f t="shared" si="3"/>
        <v>3.3233000000000001</v>
      </c>
      <c r="AI8" s="41">
        <f t="shared" si="4"/>
        <v>23.8233</v>
      </c>
      <c r="AJ8" s="44">
        <v>0</v>
      </c>
      <c r="AK8" s="43">
        <f t="shared" si="5"/>
        <v>0</v>
      </c>
      <c r="AL8" s="44">
        <v>0</v>
      </c>
      <c r="AM8" s="43">
        <f t="shared" si="6"/>
        <v>0</v>
      </c>
      <c r="AN8" s="44">
        <v>0.06</v>
      </c>
      <c r="AO8" s="43">
        <f t="shared" si="7"/>
        <v>1.5911999999999999</v>
      </c>
      <c r="AP8" s="44">
        <v>0</v>
      </c>
      <c r="AQ8" s="43">
        <f t="shared" si="8"/>
        <v>0</v>
      </c>
      <c r="AR8" s="45">
        <v>0</v>
      </c>
      <c r="AS8" s="44">
        <v>0</v>
      </c>
      <c r="AT8" s="43">
        <f t="shared" si="9"/>
        <v>0</v>
      </c>
      <c r="AU8" s="43">
        <f t="shared" si="10"/>
        <v>1.5911999999999999</v>
      </c>
      <c r="AV8" s="41">
        <f t="shared" si="11"/>
        <v>25.4145</v>
      </c>
      <c r="AW8" s="46">
        <f t="shared" si="12"/>
        <v>4.168552036199092E-2</v>
      </c>
      <c r="AX8" s="45">
        <v>26.52</v>
      </c>
      <c r="AY8" s="37">
        <v>400</v>
      </c>
      <c r="AZ8" s="43">
        <f t="shared" si="13"/>
        <v>10165.799999999999</v>
      </c>
      <c r="BA8" s="43">
        <f t="shared" si="14"/>
        <v>10608</v>
      </c>
    </row>
    <row r="9" spans="1:53" s="47" customFormat="1" x14ac:dyDescent="0.25">
      <c r="A9" s="28">
        <v>13</v>
      </c>
      <c r="B9" s="29"/>
      <c r="C9" s="29"/>
      <c r="D9" s="29"/>
      <c r="E9" s="29" t="s">
        <v>61</v>
      </c>
      <c r="F9" s="29" t="s">
        <v>53</v>
      </c>
      <c r="G9" s="29" t="s">
        <v>54</v>
      </c>
      <c r="H9" s="30"/>
      <c r="I9" s="29" t="s">
        <v>62</v>
      </c>
      <c r="J9" s="29" t="s">
        <v>63</v>
      </c>
      <c r="K9" s="31" t="s">
        <v>73</v>
      </c>
      <c r="L9" s="29" t="s">
        <v>65</v>
      </c>
      <c r="M9" s="29" t="s">
        <v>84</v>
      </c>
      <c r="N9" s="29"/>
      <c r="O9" s="32" t="s">
        <v>86</v>
      </c>
      <c r="P9" s="52" t="s">
        <v>96</v>
      </c>
      <c r="Q9" s="29"/>
      <c r="R9" s="29" t="s">
        <v>58</v>
      </c>
      <c r="S9" s="33"/>
      <c r="T9" s="34">
        <v>19.899999999999999</v>
      </c>
      <c r="U9" s="29" t="s">
        <v>59</v>
      </c>
      <c r="V9" s="35">
        <v>40</v>
      </c>
      <c r="W9" s="35">
        <v>30</v>
      </c>
      <c r="X9" s="35">
        <v>16</v>
      </c>
      <c r="Y9" s="36"/>
      <c r="Z9" s="37">
        <v>2</v>
      </c>
      <c r="AA9" s="38">
        <f t="shared" si="0"/>
        <v>1.9199999999999998E-2</v>
      </c>
      <c r="AB9" s="36">
        <v>56</v>
      </c>
      <c r="AC9" s="39">
        <f t="shared" si="1"/>
        <v>5833.3333333333339</v>
      </c>
      <c r="AD9" s="40">
        <v>3500</v>
      </c>
      <c r="AE9" s="41">
        <f t="shared" si="2"/>
        <v>0.6</v>
      </c>
      <c r="AF9" s="29" t="s">
        <v>60</v>
      </c>
      <c r="AG9" s="42">
        <v>0.16700000000000001</v>
      </c>
      <c r="AH9" s="43">
        <f t="shared" si="3"/>
        <v>3.3233000000000001</v>
      </c>
      <c r="AI9" s="41">
        <f t="shared" si="4"/>
        <v>23.8233</v>
      </c>
      <c r="AJ9" s="44">
        <v>0</v>
      </c>
      <c r="AK9" s="43">
        <f t="shared" si="5"/>
        <v>0</v>
      </c>
      <c r="AL9" s="44">
        <v>0</v>
      </c>
      <c r="AM9" s="43">
        <f t="shared" si="6"/>
        <v>0</v>
      </c>
      <c r="AN9" s="44">
        <v>0.06</v>
      </c>
      <c r="AO9" s="43">
        <f t="shared" si="7"/>
        <v>1.5911999999999999</v>
      </c>
      <c r="AP9" s="44">
        <v>0</v>
      </c>
      <c r="AQ9" s="43">
        <f t="shared" si="8"/>
        <v>0</v>
      </c>
      <c r="AR9" s="45">
        <v>0</v>
      </c>
      <c r="AS9" s="44">
        <v>0</v>
      </c>
      <c r="AT9" s="43">
        <f t="shared" si="9"/>
        <v>0</v>
      </c>
      <c r="AU9" s="43">
        <f t="shared" si="10"/>
        <v>1.5911999999999999</v>
      </c>
      <c r="AV9" s="41">
        <f t="shared" si="11"/>
        <v>25.4145</v>
      </c>
      <c r="AW9" s="46">
        <f t="shared" si="12"/>
        <v>4.168552036199092E-2</v>
      </c>
      <c r="AX9" s="45">
        <v>26.52</v>
      </c>
      <c r="AY9" s="37">
        <v>300</v>
      </c>
      <c r="AZ9" s="43">
        <f t="shared" si="13"/>
        <v>7624.35</v>
      </c>
      <c r="BA9" s="43">
        <f t="shared" si="14"/>
        <v>7956</v>
      </c>
    </row>
    <row r="10" spans="1:53" s="47" customFormat="1" x14ac:dyDescent="0.25">
      <c r="A10" s="28">
        <v>14</v>
      </c>
      <c r="B10" s="29"/>
      <c r="C10" s="29"/>
      <c r="D10" s="29"/>
      <c r="E10" s="29" t="s">
        <v>61</v>
      </c>
      <c r="F10" s="29" t="s">
        <v>53</v>
      </c>
      <c r="G10" s="29" t="s">
        <v>66</v>
      </c>
      <c r="H10" s="30"/>
      <c r="I10" s="29" t="s">
        <v>78</v>
      </c>
      <c r="J10" s="29" t="s">
        <v>79</v>
      </c>
      <c r="K10" s="31" t="s">
        <v>73</v>
      </c>
      <c r="L10" s="29" t="s">
        <v>68</v>
      </c>
      <c r="M10" s="29" t="s">
        <v>84</v>
      </c>
      <c r="N10" s="29"/>
      <c r="O10" s="32" t="s">
        <v>87</v>
      </c>
      <c r="P10" s="52" t="s">
        <v>97</v>
      </c>
      <c r="Q10" s="29"/>
      <c r="R10" s="29" t="s">
        <v>58</v>
      </c>
      <c r="S10" s="33"/>
      <c r="T10" s="34">
        <v>3.04</v>
      </c>
      <c r="U10" s="29" t="s">
        <v>59</v>
      </c>
      <c r="V10" s="35">
        <v>25</v>
      </c>
      <c r="W10" s="35">
        <v>17</v>
      </c>
      <c r="X10" s="35">
        <v>16</v>
      </c>
      <c r="Y10" s="36"/>
      <c r="Z10" s="37">
        <v>4</v>
      </c>
      <c r="AA10" s="38">
        <f t="shared" si="0"/>
        <v>6.7999999999999996E-3</v>
      </c>
      <c r="AB10" s="36">
        <v>56</v>
      </c>
      <c r="AC10" s="39">
        <f t="shared" si="1"/>
        <v>32941.176470588238</v>
      </c>
      <c r="AD10" s="40">
        <v>3500</v>
      </c>
      <c r="AE10" s="41">
        <f t="shared" si="2"/>
        <v>0.10625</v>
      </c>
      <c r="AF10" s="29" t="s">
        <v>69</v>
      </c>
      <c r="AG10" s="42">
        <v>0.16700000000000001</v>
      </c>
      <c r="AH10" s="43">
        <f t="shared" si="3"/>
        <v>0.50768000000000002</v>
      </c>
      <c r="AI10" s="41">
        <f t="shared" si="4"/>
        <v>3.6539300000000003</v>
      </c>
      <c r="AJ10" s="44">
        <v>0</v>
      </c>
      <c r="AK10" s="43">
        <f t="shared" si="5"/>
        <v>0</v>
      </c>
      <c r="AL10" s="44">
        <v>0</v>
      </c>
      <c r="AM10" s="43">
        <f t="shared" si="6"/>
        <v>0</v>
      </c>
      <c r="AN10" s="44">
        <v>0.06</v>
      </c>
      <c r="AO10" s="43">
        <f t="shared" si="7"/>
        <v>0.25319999999999998</v>
      </c>
      <c r="AP10" s="44">
        <v>0</v>
      </c>
      <c r="AQ10" s="43">
        <f t="shared" si="8"/>
        <v>0</v>
      </c>
      <c r="AR10" s="45">
        <v>0</v>
      </c>
      <c r="AS10" s="44">
        <v>0</v>
      </c>
      <c r="AT10" s="43">
        <f t="shared" si="9"/>
        <v>0</v>
      </c>
      <c r="AU10" s="43">
        <f t="shared" si="10"/>
        <v>0.25319999999999998</v>
      </c>
      <c r="AV10" s="41">
        <f t="shared" si="11"/>
        <v>3.9071300000000004</v>
      </c>
      <c r="AW10" s="46">
        <f t="shared" si="12"/>
        <v>7.4139810426540123E-2</v>
      </c>
      <c r="AX10" s="45">
        <v>4.22</v>
      </c>
      <c r="AY10" s="37">
        <v>1000</v>
      </c>
      <c r="AZ10" s="43">
        <f t="shared" si="13"/>
        <v>3907.1300000000006</v>
      </c>
      <c r="BA10" s="43">
        <f t="shared" si="14"/>
        <v>4220</v>
      </c>
    </row>
    <row r="11" spans="1:53" s="47" customFormat="1" x14ac:dyDescent="0.25">
      <c r="A11" s="28">
        <v>15</v>
      </c>
      <c r="B11" s="29"/>
      <c r="C11" s="29"/>
      <c r="D11" s="29"/>
      <c r="E11" s="29" t="s">
        <v>61</v>
      </c>
      <c r="F11" s="29" t="s">
        <v>53</v>
      </c>
      <c r="G11" s="29" t="s">
        <v>66</v>
      </c>
      <c r="H11" s="30"/>
      <c r="I11" s="29" t="s">
        <v>78</v>
      </c>
      <c r="J11" s="29" t="s">
        <v>79</v>
      </c>
      <c r="K11" s="31" t="s">
        <v>73</v>
      </c>
      <c r="L11" s="29" t="s">
        <v>70</v>
      </c>
      <c r="M11" s="29" t="s">
        <v>84</v>
      </c>
      <c r="N11" s="29"/>
      <c r="O11" s="32" t="s">
        <v>88</v>
      </c>
      <c r="P11" s="52" t="s">
        <v>98</v>
      </c>
      <c r="Q11" s="29"/>
      <c r="R11" s="29" t="s">
        <v>58</v>
      </c>
      <c r="S11" s="33"/>
      <c r="T11" s="34">
        <v>3.44</v>
      </c>
      <c r="U11" s="29" t="s">
        <v>59</v>
      </c>
      <c r="V11" s="35">
        <v>25</v>
      </c>
      <c r="W11" s="35">
        <v>17</v>
      </c>
      <c r="X11" s="35">
        <v>20</v>
      </c>
      <c r="Y11" s="36"/>
      <c r="Z11" s="37">
        <v>4</v>
      </c>
      <c r="AA11" s="38">
        <f t="shared" si="0"/>
        <v>8.5000000000000006E-3</v>
      </c>
      <c r="AB11" s="36">
        <v>56</v>
      </c>
      <c r="AC11" s="39">
        <f t="shared" si="1"/>
        <v>26352.941176470587</v>
      </c>
      <c r="AD11" s="40">
        <v>3500</v>
      </c>
      <c r="AE11" s="41">
        <f t="shared" si="2"/>
        <v>0.1328125</v>
      </c>
      <c r="AF11" s="29" t="s">
        <v>69</v>
      </c>
      <c r="AG11" s="42">
        <v>0.16700000000000001</v>
      </c>
      <c r="AH11" s="43">
        <f t="shared" si="3"/>
        <v>0.57447999999999999</v>
      </c>
      <c r="AI11" s="41">
        <f t="shared" si="4"/>
        <v>4.1472924999999998</v>
      </c>
      <c r="AJ11" s="44">
        <v>0</v>
      </c>
      <c r="AK11" s="43">
        <f t="shared" si="5"/>
        <v>0</v>
      </c>
      <c r="AL11" s="44">
        <v>0</v>
      </c>
      <c r="AM11" s="43">
        <f t="shared" si="6"/>
        <v>0</v>
      </c>
      <c r="AN11" s="44">
        <v>0.06</v>
      </c>
      <c r="AO11" s="43">
        <f t="shared" si="7"/>
        <v>0.2994</v>
      </c>
      <c r="AP11" s="44">
        <v>0</v>
      </c>
      <c r="AQ11" s="43">
        <f t="shared" si="8"/>
        <v>0</v>
      </c>
      <c r="AR11" s="45">
        <v>0</v>
      </c>
      <c r="AS11" s="44">
        <v>0</v>
      </c>
      <c r="AT11" s="43">
        <f t="shared" si="9"/>
        <v>0</v>
      </c>
      <c r="AU11" s="43">
        <f t="shared" si="10"/>
        <v>0.2994</v>
      </c>
      <c r="AV11" s="41">
        <f t="shared" si="11"/>
        <v>4.4466925000000002</v>
      </c>
      <c r="AW11" s="46">
        <f t="shared" si="12"/>
        <v>0.10887925851703407</v>
      </c>
      <c r="AX11" s="45">
        <v>4.99</v>
      </c>
      <c r="AY11" s="37">
        <v>500</v>
      </c>
      <c r="AZ11" s="43">
        <f t="shared" si="13"/>
        <v>2223.3462500000001</v>
      </c>
      <c r="BA11" s="43">
        <f t="shared" si="14"/>
        <v>2495</v>
      </c>
    </row>
  </sheetData>
  <sheetProtection insertRows="0" deleteRows="0" sort="0"/>
  <protectedRanges>
    <protectedRange sqref="V2:Y11 S12:S218 V12:AX218 A12:R218 AY2:AY11 T2:U218 AA2:AC11 AE2:AW11 A2:O6 Q2:R6 A7:O11 Q7:R11" name="Range1"/>
    <protectedRange sqref="AD2:AD11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[3]ValueSelect!#REF!</xm:f>
          </x14:formula1>
          <xm:sqref>E2:G11</xm:sqref>
        </x14:dataValidation>
        <x14:dataValidation type="list" allowBlank="1" showInputMessage="1" showErrorMessage="1">
          <x14:formula1>
            <xm:f>[3]Data!#REF!</xm:f>
          </x14:formula1>
          <xm:sqref>U2:U11 R2:R11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2025-07-21T03:36:38Z</dcterms:created>
  <dcterms:modified xsi:type="dcterms:W3CDTF">2025-07-21T06:49:29Z</dcterms:modified>
</cp:coreProperties>
</file>