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5F847EF-59A6-47BA-B1E2-E89C61CBD4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0" i="5" l="1"/>
  <c r="BC3" i="5"/>
  <c r="BC4" i="5"/>
  <c r="BC5" i="5"/>
  <c r="AZ5" i="5" s="1"/>
  <c r="BC6" i="5"/>
  <c r="AZ6" i="5" s="1"/>
  <c r="BC7" i="5"/>
  <c r="BC8" i="5"/>
  <c r="BC9" i="5"/>
  <c r="BC2" i="5"/>
  <c r="AZ2" i="5" s="1"/>
  <c r="AI7" i="5"/>
  <c r="BF9" i="5"/>
  <c r="AZ9" i="5"/>
  <c r="AV9" i="5"/>
  <c r="AS9" i="5"/>
  <c r="AP9" i="5"/>
  <c r="AN9" i="5"/>
  <c r="AL9" i="5"/>
  <c r="AI9" i="5"/>
  <c r="AC9" i="5"/>
  <c r="AD9" i="5" s="1"/>
  <c r="AF9" i="5" s="1"/>
  <c r="BF8" i="5"/>
  <c r="AZ8" i="5"/>
  <c r="AV8" i="5"/>
  <c r="AS8" i="5"/>
  <c r="AP8" i="5"/>
  <c r="AN8" i="5"/>
  <c r="AL8" i="5"/>
  <c r="AI8" i="5"/>
  <c r="AC8" i="5"/>
  <c r="AD8" i="5" s="1"/>
  <c r="AF8" i="5" s="1"/>
  <c r="BF7" i="5"/>
  <c r="AZ7" i="5"/>
  <c r="AV7" i="5"/>
  <c r="AS7" i="5"/>
  <c r="AP7" i="5"/>
  <c r="AN7" i="5"/>
  <c r="AL7" i="5"/>
  <c r="AD7" i="5"/>
  <c r="AF7" i="5" s="1"/>
  <c r="AC7" i="5"/>
  <c r="BF6" i="5"/>
  <c r="AV6" i="5"/>
  <c r="AS6" i="5"/>
  <c r="AP6" i="5"/>
  <c r="AN6" i="5"/>
  <c r="AL6" i="5"/>
  <c r="AI6" i="5"/>
  <c r="AC6" i="5"/>
  <c r="AD6" i="5" s="1"/>
  <c r="AF6" i="5" s="1"/>
  <c r="BF5" i="5"/>
  <c r="AV5" i="5"/>
  <c r="AS5" i="5"/>
  <c r="AP5" i="5"/>
  <c r="AN5" i="5"/>
  <c r="AL5" i="5"/>
  <c r="AI5" i="5"/>
  <c r="AC5" i="5"/>
  <c r="AD5" i="5" s="1"/>
  <c r="AF5" i="5" s="1"/>
  <c r="AJ5" i="5" s="1"/>
  <c r="BF4" i="5"/>
  <c r="AZ4" i="5"/>
  <c r="AV4" i="5"/>
  <c r="AS4" i="5"/>
  <c r="AP4" i="5"/>
  <c r="AN4" i="5"/>
  <c r="AL4" i="5"/>
  <c r="AI4" i="5"/>
  <c r="AD4" i="5"/>
  <c r="AF4" i="5" s="1"/>
  <c r="AC4" i="5"/>
  <c r="BF3" i="5"/>
  <c r="AZ3" i="5"/>
  <c r="AV3" i="5"/>
  <c r="AS3" i="5"/>
  <c r="AP3" i="5"/>
  <c r="AN3" i="5"/>
  <c r="AL3" i="5"/>
  <c r="AI3" i="5"/>
  <c r="AC3" i="5"/>
  <c r="AD3" i="5" s="1"/>
  <c r="AF3" i="5" s="1"/>
  <c r="BF2" i="5"/>
  <c r="BF10" i="5" s="1"/>
  <c r="AV2" i="5"/>
  <c r="AS2" i="5"/>
  <c r="AP2" i="5"/>
  <c r="AN2" i="5"/>
  <c r="AL2" i="5"/>
  <c r="AI2" i="5"/>
  <c r="AC2" i="5"/>
  <c r="AD2" i="5" s="1"/>
  <c r="AF2" i="5" s="1"/>
  <c r="AJ8" i="5" l="1"/>
  <c r="AJ2" i="5"/>
  <c r="AJ9" i="5"/>
  <c r="AJ3" i="5"/>
  <c r="AW4" i="5"/>
  <c r="AJ7" i="5"/>
  <c r="AW9" i="5"/>
  <c r="AW7" i="5"/>
  <c r="AJ4" i="5"/>
  <c r="AW5" i="5"/>
  <c r="AX5" i="5" s="1"/>
  <c r="AY5" i="5" s="1"/>
  <c r="BE5" i="5" s="1"/>
  <c r="AJ6" i="5"/>
  <c r="AW2" i="5"/>
  <c r="AX2" i="5" s="1"/>
  <c r="AY2" i="5" s="1"/>
  <c r="BE2" i="5" s="1"/>
  <c r="AW3" i="5"/>
  <c r="AW8" i="5"/>
  <c r="AX8" i="5" s="1"/>
  <c r="AY8" i="5" s="1"/>
  <c r="BE8" i="5" s="1"/>
  <c r="AW6" i="5"/>
  <c r="AX9" i="5" l="1"/>
  <c r="AY9" i="5" s="1"/>
  <c r="BE9" i="5" s="1"/>
  <c r="AX7" i="5"/>
  <c r="AY7" i="5" s="1"/>
  <c r="BE7" i="5" s="1"/>
  <c r="AX3" i="5"/>
  <c r="AY3" i="5" s="1"/>
  <c r="BE3" i="5" s="1"/>
  <c r="BE10" i="5" s="1"/>
  <c r="BC10" i="5" s="1"/>
  <c r="AX4" i="5"/>
  <c r="AY4" i="5" s="1"/>
  <c r="BE4" i="5" s="1"/>
  <c r="AX6" i="5"/>
  <c r="AY6" i="5" s="1"/>
  <c r="BE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<sst xmlns="http://schemas.openxmlformats.org/spreadsheetml/2006/main" count="173" uniqueCount="101">
  <si>
    <t>Brand</t>
  </si>
  <si>
    <t>Package Type</t>
  </si>
  <si>
    <t>Licensor</t>
  </si>
  <si>
    <t>Normal</t>
  </si>
  <si>
    <t>Harbor Home</t>
  </si>
  <si>
    <t>QUILT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</si>
  <si>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</si>
  <si>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</si>
  <si>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</si>
  <si>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</si>
  <si>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</si>
  <si>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</si>
  <si>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</si>
  <si>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</si>
  <si>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</si>
  <si>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</si>
  <si>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</si>
  <si>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</si>
  <si>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</si>
  <si>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</si>
  <si>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</si>
  <si>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</si>
  <si>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</si>
  <si>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</si>
  <si>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</si>
  <si>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</si>
  <si>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</si>
  <si>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</si>
  <si>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</si>
  <si>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</si>
  <si>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</si>
  <si>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</si>
  <si>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</si>
  <si>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</si>
  <si>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</si>
  <si>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</si>
  <si>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</si>
  <si>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</si>
  <si>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</si>
  <si>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</si>
  <si>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</si>
  <si>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</si>
  <si>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</si>
  <si>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</si>
  <si>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</si>
  <si>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</si>
  <si>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</si>
  <si>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</si>
  <si>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</si>
  <si>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</si>
  <si>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</si>
  <si>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</si>
  <si>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</si>
  <si>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</si>
  <si>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</si>
  <si>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</si>
  <si>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</si>
  <si>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</si>
  <si>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</si>
  <si>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</si>
  <si>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</si>
  <si>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</si>
  <si>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Caspian</t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</si>
  <si>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 xml:space="preserve">85gsm MF solid
Filling: 180gsm slick Poly Fill. </t>
    </r>
  </si>
  <si>
    <t>Full/Queen: 86x86"/20x26+1/2"(2)</t>
  </si>
  <si>
    <t>White / Blue</t>
  </si>
  <si>
    <t>King: 
102x86"/20x36+1/2"(2)</t>
  </si>
  <si>
    <t xml:space="preserve"> Island toile</t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</si>
  <si>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digital print
Filling</t>
    </r>
    <r>
      <rPr>
        <sz val="10"/>
        <rFont val="Microsoft YaHei UI"/>
        <family val="2"/>
        <charset val="134"/>
      </rPr>
      <t xml:space="preserve">: </t>
    </r>
    <r>
      <rPr>
        <sz val="10"/>
        <rFont val="Aptos"/>
        <family val="2"/>
      </rPr>
      <t xml:space="preserve">180gsm slick Poly Fill. </t>
    </r>
  </si>
  <si>
    <t>Vintage Indigo</t>
  </si>
  <si>
    <t>Royal palm</t>
  </si>
  <si>
    <t>Sand</t>
  </si>
  <si>
    <t>Delmar stripe</t>
  </si>
  <si>
    <r>
      <t>Face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 digital print
Back</t>
    </r>
    <r>
      <rPr>
        <sz val="10"/>
        <rFont val="Microsoft YaHei UI"/>
        <family val="2"/>
        <charset val="134"/>
      </rPr>
      <t>：</t>
    </r>
    <r>
      <rPr>
        <sz val="10"/>
        <rFont val="Aptos"/>
        <family val="2"/>
      </rPr>
      <t>85gsm MF solid
Filling</t>
    </r>
    <r>
      <rPr>
        <sz val="10"/>
        <rFont val="Microsoft YaHei UI"/>
        <family val="2"/>
        <charset val="134"/>
      </rPr>
      <t xml:space="preserve">: </t>
    </r>
    <r>
      <rPr>
        <sz val="10"/>
        <rFont val="Aptos"/>
        <family val="2"/>
      </rPr>
      <t xml:space="preserve">180gsm slick Poly Fill. </t>
    </r>
  </si>
  <si>
    <t>Bel Air Blue</t>
  </si>
  <si>
    <t>100% Polyester Print Quilt Set</t>
    <phoneticPr fontId="10" type="noConversion"/>
  </si>
  <si>
    <t>Caspian</t>
    <phoneticPr fontId="10" type="noConversion"/>
  </si>
  <si>
    <t>K Caspian Quilt Set</t>
    <phoneticPr fontId="10" type="noConversion"/>
  </si>
  <si>
    <t>F/Q Caspian Quilt Set</t>
    <phoneticPr fontId="10" type="noConversion"/>
  </si>
  <si>
    <t xml:space="preserve"> Island toile</t>
    <phoneticPr fontId="10" type="noConversion"/>
  </si>
  <si>
    <t>F/Q  Island toile Quilt Set</t>
    <phoneticPr fontId="10" type="noConversion"/>
  </si>
  <si>
    <t>K  Island toile Quilt Set</t>
    <phoneticPr fontId="10" type="noConversion"/>
  </si>
  <si>
    <t>Royal palm</t>
    <phoneticPr fontId="10" type="noConversion"/>
  </si>
  <si>
    <t>F/Q Royal palm Quilt Set</t>
    <phoneticPr fontId="10" type="noConversion"/>
  </si>
  <si>
    <t>K Royal palm Quilt Set</t>
    <phoneticPr fontId="10" type="noConversion"/>
  </si>
  <si>
    <t>Delmar stripe</t>
    <phoneticPr fontId="10" type="noConversion"/>
  </si>
  <si>
    <t>F/Q Delmar stripe Quilt Set</t>
    <phoneticPr fontId="10" type="noConversion"/>
  </si>
  <si>
    <t>K Delmar stripe Quilt Set</t>
    <phoneticPr fontId="10" type="noConversion"/>
  </si>
  <si>
    <t>9404.40.9022</t>
  </si>
  <si>
    <t>funding</t>
  </si>
  <si>
    <t>ship date</t>
  </si>
  <si>
    <t>10/13/2025</t>
  </si>
  <si>
    <t>12/11/2025</t>
  </si>
  <si>
    <t>NX14-729</t>
  </si>
  <si>
    <t>NX14-730</t>
  </si>
  <si>
    <t>NX14-731</t>
  </si>
  <si>
    <t>NX14-732</t>
  </si>
  <si>
    <t>NX14-733</t>
  </si>
  <si>
    <t>NX14-734</t>
  </si>
  <si>
    <t>NX14-735</t>
  </si>
  <si>
    <t>NX14-736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</si>
</sst>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8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Calibri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等线"/>
      <family val="2"/>
      <scheme val="minor"/>
    </font>
    <font>
      <sz val="12"/>
      <name val="宋体"/>
      <family val="3"/>
      <charset val="134"/>
    </font>
    <font>
      <sz val="10"/>
      <name val="Aptos"/>
      <family val="2"/>
    </font>
    <font>
      <sz val="10"/>
      <color rgb="FF000000"/>
      <name val="Aptos"/>
      <family val="2"/>
    </font>
    <font>
      <sz val="10"/>
      <name val="Microsoft YaHei UI"/>
      <family val="2"/>
      <charset val="134"/>
    </font>
    <font>
      <sz val="10.5"/>
      <color theme="1"/>
      <name val="Aptos"/>
      <family val="2"/>
    </font>
    <font>
      <sz val="11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>
      <alignment vertical="center"/>
    </xf>
    <xf numFmtId="0" fontId="3" fillId="0" borderId="0"/>
    <xf numFmtId="0" fontId="1" fillId="0" borderId="0"/>
    <xf numFmtId="0" fontId="1" fillId="0" borderId="0"/>
    <xf numFmtId="0" fontId="12" fillId="0" borderId="0"/>
    <xf numFmtId="0" fontId="9" fillId="0" borderId="0">
      <alignment vertical="center"/>
    </xf>
    <xf numFmtId="176" fontId="17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13" fillId="0" borderId="1" xfId="9" applyFont="1" applyBorder="1" applyAlignment="1">
      <alignment horizontal="left" vertical="center" wrapText="1"/>
    </xf>
    <xf numFmtId="10" fontId="0" fillId="0" borderId="0" xfId="7" applyNumberFormat="1" applyFont="1" applyAlignment="1">
      <alignment wrapText="1"/>
    </xf>
    <xf numFmtId="0" fontId="3" fillId="5" borderId="1" xfId="8" applyFill="1" applyBorder="1" applyAlignment="1">
      <alignment wrapText="1"/>
    </xf>
    <xf numFmtId="0" fontId="13" fillId="0" borderId="1" xfId="10" applyFont="1" applyBorder="1" applyAlignment="1">
      <alignment horizontal="left" wrapText="1"/>
    </xf>
    <xf numFmtId="0" fontId="13" fillId="0" borderId="1" xfId="11" applyFont="1" applyBorder="1" applyAlignment="1">
      <alignment horizontal="left" wrapText="1"/>
    </xf>
    <xf numFmtId="0" fontId="13" fillId="0" borderId="3" xfId="10" applyFont="1" applyBorder="1" applyAlignment="1">
      <alignment horizontal="left" wrapText="1"/>
    </xf>
    <xf numFmtId="178" fontId="0" fillId="0" borderId="1" xfId="0" applyNumberFormat="1" applyBorder="1" applyAlignment="1">
      <alignment wrapText="1"/>
    </xf>
    <xf numFmtId="178" fontId="0" fillId="0" borderId="3" xfId="0" applyNumberFormat="1" applyBorder="1" applyAlignment="1">
      <alignment wrapText="1"/>
    </xf>
    <xf numFmtId="0" fontId="16" fillId="0" borderId="1" xfId="12" applyFont="1" applyBorder="1" applyAlignment="1">
      <alignment horizontal="center" vertical="center" wrapText="1"/>
    </xf>
    <xf numFmtId="0" fontId="16" fillId="0" borderId="3" xfId="12" applyFont="1" applyBorder="1" applyAlignment="1">
      <alignment horizontal="center" vertical="center" wrapText="1"/>
    </xf>
    <xf numFmtId="10" fontId="3" fillId="0" borderId="1" xfId="8" applyNumberFormat="1" applyBorder="1" applyAlignment="1">
      <alignment wrapText="1"/>
    </xf>
    <xf numFmtId="0" fontId="3" fillId="0" borderId="1" xfId="8" applyBorder="1" applyAlignment="1">
      <alignment wrapText="1"/>
    </xf>
    <xf numFmtId="177" fontId="3" fillId="5" borderId="1" xfId="8" applyNumberFormat="1" applyFill="1" applyBorder="1" applyAlignment="1">
      <alignment wrapText="1"/>
    </xf>
    <xf numFmtId="177" fontId="5" fillId="5" borderId="1" xfId="1" applyNumberFormat="1" applyFont="1" applyFill="1" applyBorder="1" applyAlignment="1">
      <alignment wrapText="1"/>
    </xf>
    <xf numFmtId="177" fontId="3" fillId="0" borderId="1" xfId="8" applyNumberFormat="1" applyBorder="1" applyAlignment="1">
      <alignment wrapText="1"/>
    </xf>
    <xf numFmtId="1" fontId="3" fillId="5" borderId="1" xfId="8" applyNumberFormat="1" applyFill="1" applyBorder="1" applyAlignment="1">
      <alignment wrapText="1"/>
    </xf>
    <xf numFmtId="0" fontId="3" fillId="0" borderId="1" xfId="8" applyBorder="1" applyAlignment="1">
      <alignment horizontal="center" vertical="center" wrapText="1"/>
    </xf>
    <xf numFmtId="0" fontId="14" fillId="0" borderId="3" xfId="8" applyFont="1" applyBorder="1" applyAlignment="1">
      <alignment vertical="center" wrapText="1"/>
    </xf>
    <xf numFmtId="0" fontId="14" fillId="0" borderId="1" xfId="8" applyFont="1" applyBorder="1" applyAlignment="1">
      <alignment vertical="center" wrapText="1"/>
    </xf>
    <xf numFmtId="0" fontId="13" fillId="0" borderId="3" xfId="9" applyFont="1" applyBorder="1" applyAlignment="1">
      <alignment vertical="center" wrapText="1"/>
    </xf>
    <xf numFmtId="0" fontId="13" fillId="0" borderId="1" xfId="9" applyFont="1" applyBorder="1" applyAlignment="1">
      <alignment vertical="center" wrapText="1"/>
    </xf>
    <xf numFmtId="0" fontId="13" fillId="0" borderId="1" xfId="9" applyFont="1" applyBorder="1" applyAlignment="1">
      <alignment horizontal="left" wrapText="1"/>
    </xf>
    <xf numFmtId="0" fontId="13" fillId="0" borderId="3" xfId="9" applyFont="1" applyBorder="1" applyAlignment="1">
      <alignment horizontal="left" wrapText="1"/>
    </xf>
    <xf numFmtId="0" fontId="11" fillId="0" borderId="1" xfId="9" applyFont="1" applyBorder="1" applyAlignment="1">
      <alignment vertical="center" wrapText="1"/>
    </xf>
    <xf numFmtId="0" fontId="14" fillId="0" borderId="1" xfId="8" applyFont="1" applyBorder="1"/>
    <xf numFmtId="0" fontId="14" fillId="0" borderId="3" xfId="8" applyFont="1" applyBorder="1"/>
  </cellXfs>
  <cellStyles count="14">
    <cellStyle name="Currency 2" xfId="4" xr:uid="{A48D031E-B8CD-43B1-86F7-B68827965248}"/>
    <cellStyle name="Currency 4" xfId="13" xr:uid="{3FCAC3B8-7BBD-4933-9411-15FD49BAB42E}"/>
    <cellStyle name="Normal 2" xfId="6" xr:uid="{09A1825B-187A-42C5-999A-C45FA4DADBED}"/>
    <cellStyle name="Normal 2 18 2" xfId="1" xr:uid="{1BA08453-9F65-454B-A4A0-7177E70831F2}"/>
    <cellStyle name="Percent 2" xfId="5" xr:uid="{55F1ADEC-5EEC-4DC4-A0F8-0707E953E32C}"/>
    <cellStyle name="Style 1" xfId="3" xr:uid="{F4609D05-B161-47A5-8040-F8D4BA086F06}"/>
    <cellStyle name="百分比" xfId="7" builtinId="5"/>
    <cellStyle name="常规" xfId="0" builtinId="0"/>
    <cellStyle name="常规 2" xfId="8" xr:uid="{DC8AFB83-FC9B-4C64-A24B-1383E9F0D58A}"/>
    <cellStyle name="常规 9" xfId="12" xr:uid="{9F733EC4-FE5A-4EB3-A45F-09056F5D7F3D}"/>
    <cellStyle name="样式 1 10" xfId="11" xr:uid="{76FC4C94-9631-4190-AC88-945C808BCB35}"/>
    <cellStyle name="样式 1 2" xfId="2" xr:uid="{DC9B73B6-A1E9-48DB-83A0-64D6E1D16DDF}"/>
    <cellStyle name="样式 1 2 4" xfId="9" xr:uid="{512F93E1-7AAB-4465-95FA-97682CDE6D43}"/>
    <cellStyle name="样式 1 2 4 3" xfId="10" xr:uid="{BC082DED-0048-42EC-B4A7-EAD8DA6AD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G10"/>
  <sheetViews>
    <sheetView tabSelected="1" topLeftCell="Y1" workbookViewId="0">
      <selection activeCell="AU3" sqref="AU3:AU9"/>
    </sheetView>
  </sheetViews>
  <sheetFormatPr defaultColWidth="9.140625" defaultRowHeight="15"/>
  <cols>
    <col min="1" max="1" width="10.140625" style="3" customWidth="1"/>
    <col min="2" max="2" width="21.28515625" style="2" customWidth="1"/>
    <col min="3" max="3" width="5.42578125" style="2" customWidth="1"/>
    <col min="4" max="4" width="11.7109375" style="2" customWidth="1"/>
    <col min="5" max="5" width="7.5703125" style="2" customWidth="1"/>
    <col min="6" max="6" width="15.85546875" style="2" customWidth="1"/>
    <col min="7" max="10" width="17.5703125" style="2" customWidth="1"/>
    <col min="11" max="11" width="17.5703125" style="50" customWidth="1"/>
    <col min="12" max="13" width="17.5703125" style="2" customWidth="1"/>
    <col min="14" max="14" width="6.140625" style="2" customWidth="1"/>
    <col min="15" max="16" width="14.42578125" style="2" customWidth="1"/>
    <col min="17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4" customWidth="1"/>
    <col min="25" max="25" width="8.7109375" style="44" customWidth="1"/>
    <col min="26" max="26" width="7.140625" style="44" customWidth="1"/>
    <col min="27" max="27" width="9" style="5" customWidth="1"/>
    <col min="28" max="28" width="6.28515625" style="7" customWidth="1"/>
    <col min="29" max="29" width="10" style="47" customWidth="1"/>
    <col min="30" max="30" width="9.85546875" style="7" customWidth="1"/>
    <col min="31" max="31" width="7.85546875" style="2" customWidth="1"/>
    <col min="32" max="32" width="8.85546875" style="6" customWidth="1"/>
    <col min="33" max="33" width="12.28515625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7.7109375" style="6" customWidth="1"/>
    <col min="52" max="52" width="12.140625" style="8" customWidth="1"/>
    <col min="53" max="53" width="12.140625" style="6" customWidth="1"/>
    <col min="54" max="54" width="9.140625" style="2" customWidth="1"/>
    <col min="55" max="55" width="12.5703125" style="2" bestFit="1" customWidth="1"/>
    <col min="56" max="56" width="9.140625" style="2"/>
    <col min="57" max="58" width="12.5703125" style="6" customWidth="1"/>
    <col min="59" max="59" width="13.140625" style="2" customWidth="1"/>
    <col min="60" max="16384" width="9.140625" style="2"/>
  </cols>
  <sheetData>
    <row r="1" spans="1:59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57</v>
      </c>
      <c r="G1" s="42" t="s">
        <v>9</v>
      </c>
      <c r="H1" s="12" t="s">
        <v>10</v>
      </c>
      <c r="I1" s="41" t="s">
        <v>59</v>
      </c>
      <c r="J1" s="12" t="s">
        <v>11</v>
      </c>
      <c r="K1" s="41" t="s">
        <v>61</v>
      </c>
      <c r="L1" s="12" t="s">
        <v>12</v>
      </c>
      <c r="M1" s="12" t="s">
        <v>13</v>
      </c>
      <c r="N1" s="42" t="s">
        <v>14</v>
      </c>
      <c r="O1" s="42" t="s">
        <v>15</v>
      </c>
      <c r="P1" s="42" t="s">
        <v>16</v>
      </c>
      <c r="Q1" s="41" t="s">
        <v>60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5" t="s">
        <v>22</v>
      </c>
      <c r="Y1" s="45" t="s">
        <v>23</v>
      </c>
      <c r="Z1" s="45" t="s">
        <v>24</v>
      </c>
      <c r="AA1" s="20" t="s">
        <v>25</v>
      </c>
      <c r="AB1" s="21" t="s">
        <v>26</v>
      </c>
      <c r="AC1" s="48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26" t="s">
        <v>44</v>
      </c>
      <c r="AU1" s="46" t="s">
        <v>45</v>
      </c>
      <c r="AV1" s="23" t="s">
        <v>46</v>
      </c>
      <c r="AW1" s="23" t="s">
        <v>47</v>
      </c>
      <c r="AX1" s="27" t="s">
        <v>48</v>
      </c>
      <c r="AY1" s="28" t="s">
        <v>49</v>
      </c>
      <c r="AZ1" s="27" t="s">
        <v>50</v>
      </c>
      <c r="BA1" s="64" t="s">
        <v>51</v>
      </c>
      <c r="BB1" s="29" t="s">
        <v>52</v>
      </c>
      <c r="BC1" s="29" t="s">
        <v>53</v>
      </c>
      <c r="BD1" s="12" t="s">
        <v>54</v>
      </c>
      <c r="BE1" s="30" t="s">
        <v>55</v>
      </c>
      <c r="BF1" s="30" t="s">
        <v>56</v>
      </c>
      <c r="BG1" s="53" t="s">
        <v>90</v>
      </c>
    </row>
    <row r="2" spans="1:59" ht="47.25" customHeight="1">
      <c r="A2" s="31">
        <v>1</v>
      </c>
      <c r="B2" s="74"/>
      <c r="C2" s="1"/>
      <c r="D2" s="1" t="s">
        <v>4</v>
      </c>
      <c r="E2" s="1"/>
      <c r="F2" s="1" t="s">
        <v>5</v>
      </c>
      <c r="G2" s="75" t="s">
        <v>76</v>
      </c>
      <c r="H2" s="70" t="s">
        <v>75</v>
      </c>
      <c r="I2" s="51" t="s">
        <v>78</v>
      </c>
      <c r="J2" s="68" t="s">
        <v>63</v>
      </c>
      <c r="K2" s="68" t="s">
        <v>63</v>
      </c>
      <c r="L2" s="54" t="s">
        <v>64</v>
      </c>
      <c r="M2" s="72" t="s">
        <v>65</v>
      </c>
      <c r="N2" s="1"/>
      <c r="O2" s="1" t="s">
        <v>93</v>
      </c>
      <c r="P2" s="1"/>
      <c r="Q2" s="1" t="s">
        <v>58</v>
      </c>
      <c r="R2" s="57">
        <v>64.7</v>
      </c>
      <c r="S2" s="32">
        <v>8.1</v>
      </c>
      <c r="T2" s="33">
        <v>7.99</v>
      </c>
      <c r="U2" s="34">
        <v>7.99</v>
      </c>
      <c r="V2" s="10"/>
      <c r="W2" s="1" t="s">
        <v>3</v>
      </c>
      <c r="X2" s="59">
        <v>43</v>
      </c>
      <c r="Y2" s="59">
        <v>40</v>
      </c>
      <c r="Z2" s="59">
        <v>26</v>
      </c>
      <c r="AA2" s="32"/>
      <c r="AB2" s="35">
        <v>2</v>
      </c>
      <c r="AC2" s="49">
        <f>IF(X2="","",X2*Y2*Z2/1000000)</f>
        <v>4.4999999999999998E-2</v>
      </c>
      <c r="AD2" s="36">
        <f>IF(AB2="","",65/AC2*AB2)</f>
        <v>2889</v>
      </c>
      <c r="AE2" s="1">
        <v>3300</v>
      </c>
      <c r="AF2" s="37">
        <f>IF(ISERROR(AE2/AD2),"",AE2/AD2)</f>
        <v>1.1399999999999999</v>
      </c>
      <c r="AG2" s="62" t="s">
        <v>88</v>
      </c>
      <c r="AH2" s="61">
        <v>0.42799999999999999</v>
      </c>
      <c r="AI2" s="37">
        <f>IF(ISERROR(U2*AH2),"",U2*AH2)</f>
        <v>3.42</v>
      </c>
      <c r="AJ2" s="37">
        <f t="shared" ref="AJ2:AJ9" si="0">IF(ISERROR(U2+AF2+AI2),"",U2+AF2+AI2)</f>
        <v>12.55</v>
      </c>
      <c r="AK2" s="38"/>
      <c r="AL2" s="37">
        <f>IF(ISERROR(BA2*AK2),"",BA2*AK2)</f>
        <v>0</v>
      </c>
      <c r="AM2" s="38"/>
      <c r="AN2" s="37">
        <f>IF(ISERROR(BA2*AM2),"",BA2*AM2)</f>
        <v>0</v>
      </c>
      <c r="AO2" s="38">
        <v>0.08</v>
      </c>
      <c r="AP2" s="37">
        <f>IF(ISERROR(BA2*AO2),"",BA2*AO2)</f>
        <v>1.68</v>
      </c>
      <c r="AQ2" s="62" t="s">
        <v>89</v>
      </c>
      <c r="AR2" s="61">
        <v>0.05</v>
      </c>
      <c r="AS2" s="37">
        <f>IF(ISERROR(BA2*AR2),"",BA2*AR2)</f>
        <v>1.05</v>
      </c>
      <c r="AT2" s="1"/>
      <c r="AU2" s="38">
        <v>0</v>
      </c>
      <c r="AV2" s="39">
        <f>IF(ISERROR(BA2*AU2),"",BA2*AU2)</f>
        <v>0</v>
      </c>
      <c r="AW2" s="37">
        <f>IF(ISERROR(AL2+AN2+AP2+AS2+AV2),"",AL2+AN2+AP2+AS2+AV2)</f>
        <v>2.73</v>
      </c>
      <c r="AX2" s="37">
        <f t="shared" ref="AX2:AX9" si="1">IF(ISERROR(AJ2+AW2),"",AJ2+AW2)</f>
        <v>15.28</v>
      </c>
      <c r="AY2" s="40">
        <f>IF(ISERROR((BA2-AX2)/BA2),"",(BA2-AX2)/BA2)</f>
        <v>0.27029999999999998</v>
      </c>
      <c r="AZ2" s="37">
        <f t="shared" ref="AZ2:AZ9" si="2">IF(ISERROR(BB2*(1-BC2)),"",BB2*(1-BC2))</f>
        <v>20.94</v>
      </c>
      <c r="BA2" s="63">
        <v>20.94</v>
      </c>
      <c r="BB2" s="65">
        <v>39.99</v>
      </c>
      <c r="BC2" s="61">
        <f>(BB2-BA2)/BB2</f>
        <v>0.47639999999999999</v>
      </c>
      <c r="BD2" s="66">
        <v>202</v>
      </c>
      <c r="BE2" s="37">
        <f>IF(ISERROR(AY2*BD2),"",AX2*BD2)</f>
        <v>3086.56</v>
      </c>
      <c r="BF2" s="37">
        <f>IF(ISERROR(BA2*BD2),"",BA2*BD2)</f>
        <v>4229.88</v>
      </c>
      <c r="BG2" s="67" t="s">
        <v>91</v>
      </c>
    </row>
    <row r="3" spans="1:59" ht="47.25" customHeight="1">
      <c r="A3" s="31">
        <v>2</v>
      </c>
      <c r="B3" s="74"/>
      <c r="C3" s="1"/>
      <c r="D3" s="1" t="s">
        <v>4</v>
      </c>
      <c r="E3" s="1"/>
      <c r="F3" s="1" t="s">
        <v>5</v>
      </c>
      <c r="G3" s="75" t="s">
        <v>62</v>
      </c>
      <c r="H3" s="70" t="s">
        <v>75</v>
      </c>
      <c r="I3" s="51" t="s">
        <v>77</v>
      </c>
      <c r="J3" s="68" t="s">
        <v>63</v>
      </c>
      <c r="K3" s="68" t="s">
        <v>63</v>
      </c>
      <c r="L3" s="54" t="s">
        <v>66</v>
      </c>
      <c r="M3" s="72" t="s">
        <v>65</v>
      </c>
      <c r="N3" s="1"/>
      <c r="O3" s="1" t="s">
        <v>94</v>
      </c>
      <c r="P3" s="1"/>
      <c r="Q3" s="1" t="s">
        <v>58</v>
      </c>
      <c r="R3" s="57">
        <v>73.7</v>
      </c>
      <c r="S3" s="32">
        <v>8.1</v>
      </c>
      <c r="T3" s="33">
        <v>9.1</v>
      </c>
      <c r="U3" s="34">
        <v>9.1</v>
      </c>
      <c r="V3" s="10"/>
      <c r="W3" s="1" t="s">
        <v>3</v>
      </c>
      <c r="X3" s="59">
        <v>43</v>
      </c>
      <c r="Y3" s="59">
        <v>40</v>
      </c>
      <c r="Z3" s="59">
        <v>30</v>
      </c>
      <c r="AA3" s="32"/>
      <c r="AB3" s="9">
        <v>2</v>
      </c>
      <c r="AC3" s="49">
        <f t="shared" ref="AC3:AC9" si="3">IF(X3="","",X3*Y3*Z3/1000000)</f>
        <v>5.1999999999999998E-2</v>
      </c>
      <c r="AD3" s="36">
        <f t="shared" ref="AD3:AD9" si="4">IF(AB3="","",65/AC3*AB3)</f>
        <v>2500</v>
      </c>
      <c r="AE3" s="1">
        <v>3300</v>
      </c>
      <c r="AF3" s="37">
        <f t="shared" ref="AF3:AF9" si="5">IF(ISERROR(AE3/AD3),"",AE3/AD3)</f>
        <v>1.32</v>
      </c>
      <c r="AG3" s="62" t="s">
        <v>88</v>
      </c>
      <c r="AH3" s="61">
        <v>0.42799999999999999</v>
      </c>
      <c r="AI3" s="37">
        <f>IF(ISERROR(U3*AH3),"",U3*AH3)</f>
        <v>3.89</v>
      </c>
      <c r="AJ3" s="37">
        <f t="shared" si="0"/>
        <v>14.31</v>
      </c>
      <c r="AK3" s="38"/>
      <c r="AL3" s="37">
        <f t="shared" ref="AL3:AL9" si="6">IF(ISERROR(BA3*AK3),"",BA3*AK3)</f>
        <v>0</v>
      </c>
      <c r="AM3" s="38"/>
      <c r="AN3" s="37">
        <f t="shared" ref="AN3:AN9" si="7">IF(ISERROR(BA3*AM3),"",BA3*AM3)</f>
        <v>0</v>
      </c>
      <c r="AO3" s="38">
        <v>0.08</v>
      </c>
      <c r="AP3" s="37">
        <f t="shared" ref="AP3:AP9" si="8">IF(ISERROR(BA3*AO3),"",BA3*AO3)</f>
        <v>1.95</v>
      </c>
      <c r="AQ3" s="62" t="s">
        <v>89</v>
      </c>
      <c r="AR3" s="61">
        <v>0.05</v>
      </c>
      <c r="AS3" s="37">
        <f t="shared" ref="AS3:AS9" si="9">IF(ISERROR(BA3*AR3),"",BA3*AR3)</f>
        <v>1.22</v>
      </c>
      <c r="AT3" s="1"/>
      <c r="AU3" s="38">
        <v>0</v>
      </c>
      <c r="AV3" s="39">
        <f t="shared" ref="AV3:AV9" si="10">IF(ISERROR(BA3*AU3),"",BA3*AU3)</f>
        <v>0</v>
      </c>
      <c r="AW3" s="37">
        <f t="shared" ref="AW3:AW9" si="11">IF(ISERROR(AL3+AN3+AP3+AS3+AV3),"",AL3+AN3+AP3+AS3+AV3)</f>
        <v>3.17</v>
      </c>
      <c r="AX3" s="37">
        <f t="shared" si="1"/>
        <v>17.48</v>
      </c>
      <c r="AY3" s="40">
        <f t="shared" ref="AY3:AY9" si="12">IF(ISERROR((BA3-AX3)/BA3),"",(BA3-AX3)/BA3)</f>
        <v>0.28149999999999997</v>
      </c>
      <c r="AZ3" s="37">
        <f t="shared" si="2"/>
        <v>24.33</v>
      </c>
      <c r="BA3" s="63">
        <v>24.33</v>
      </c>
      <c r="BB3" s="65">
        <v>49.99</v>
      </c>
      <c r="BC3" s="61">
        <f t="shared" ref="BC3:BC9" si="13">(BB3-BA3)/BB3</f>
        <v>0.51329999999999998</v>
      </c>
      <c r="BD3" s="66">
        <v>102</v>
      </c>
      <c r="BE3" s="37">
        <f t="shared" ref="BE3:BE9" si="14">IF(ISERROR(AY3*BD3),"",AX3*BD3)</f>
        <v>1782.96</v>
      </c>
      <c r="BF3" s="37">
        <f t="shared" ref="BF3:BF9" si="15">IF(ISERROR(BA3*BD3),"",BA3*BD3)</f>
        <v>2481.66</v>
      </c>
      <c r="BG3" s="67"/>
    </row>
    <row r="4" spans="1:59" ht="52.5" customHeight="1">
      <c r="A4" s="31">
        <v>3</v>
      </c>
      <c r="B4" s="74"/>
      <c r="C4" s="1"/>
      <c r="D4" s="1" t="s">
        <v>4</v>
      </c>
      <c r="E4" s="1"/>
      <c r="F4" s="1" t="s">
        <v>5</v>
      </c>
      <c r="G4" s="75" t="s">
        <v>79</v>
      </c>
      <c r="H4" s="70" t="s">
        <v>75</v>
      </c>
      <c r="I4" s="51" t="s">
        <v>80</v>
      </c>
      <c r="J4" s="68" t="s">
        <v>68</v>
      </c>
      <c r="K4" s="68" t="s">
        <v>68</v>
      </c>
      <c r="L4" s="55" t="s">
        <v>64</v>
      </c>
      <c r="M4" s="72" t="s">
        <v>69</v>
      </c>
      <c r="N4" s="1"/>
      <c r="O4" s="1" t="s">
        <v>95</v>
      </c>
      <c r="P4" s="1"/>
      <c r="Q4" s="1" t="s">
        <v>58</v>
      </c>
      <c r="R4" s="57">
        <v>68.599999999999994</v>
      </c>
      <c r="S4" s="32">
        <v>8.1</v>
      </c>
      <c r="T4" s="33">
        <v>8.4700000000000006</v>
      </c>
      <c r="U4" s="34">
        <v>8.4700000000000006</v>
      </c>
      <c r="V4" s="10"/>
      <c r="W4" s="1" t="s">
        <v>3</v>
      </c>
      <c r="X4" s="59">
        <v>43</v>
      </c>
      <c r="Y4" s="59">
        <v>40</v>
      </c>
      <c r="Z4" s="59">
        <v>26</v>
      </c>
      <c r="AA4" s="32"/>
      <c r="AB4" s="9">
        <v>2</v>
      </c>
      <c r="AC4" s="49">
        <f t="shared" si="3"/>
        <v>4.4999999999999998E-2</v>
      </c>
      <c r="AD4" s="36">
        <f t="shared" si="4"/>
        <v>2889</v>
      </c>
      <c r="AE4" s="1">
        <v>3300</v>
      </c>
      <c r="AF4" s="37">
        <f t="shared" si="5"/>
        <v>1.1399999999999999</v>
      </c>
      <c r="AG4" s="62" t="s">
        <v>88</v>
      </c>
      <c r="AH4" s="61">
        <v>0.42799999999999999</v>
      </c>
      <c r="AI4" s="37">
        <f t="shared" ref="AI4:AI9" si="16">IF(ISERROR(U4*AH4),"",U4*AH4)</f>
        <v>3.63</v>
      </c>
      <c r="AJ4" s="37">
        <f t="shared" si="0"/>
        <v>13.24</v>
      </c>
      <c r="AK4" s="38"/>
      <c r="AL4" s="37">
        <f t="shared" si="6"/>
        <v>0</v>
      </c>
      <c r="AM4" s="38"/>
      <c r="AN4" s="37">
        <f t="shared" si="7"/>
        <v>0</v>
      </c>
      <c r="AO4" s="38">
        <v>0.08</v>
      </c>
      <c r="AP4" s="37">
        <f t="shared" si="8"/>
        <v>1.71</v>
      </c>
      <c r="AQ4" s="62" t="s">
        <v>89</v>
      </c>
      <c r="AR4" s="61">
        <v>0.05</v>
      </c>
      <c r="AS4" s="37">
        <f t="shared" si="9"/>
        <v>1.07</v>
      </c>
      <c r="AT4" s="1"/>
      <c r="AU4" s="38">
        <v>0</v>
      </c>
      <c r="AV4" s="39">
        <f t="shared" si="10"/>
        <v>0</v>
      </c>
      <c r="AW4" s="37">
        <f t="shared" si="11"/>
        <v>2.78</v>
      </c>
      <c r="AX4" s="37">
        <f t="shared" si="1"/>
        <v>16.02</v>
      </c>
      <c r="AY4" s="40">
        <f t="shared" si="12"/>
        <v>0.25040000000000001</v>
      </c>
      <c r="AZ4" s="37">
        <f t="shared" si="2"/>
        <v>21.37</v>
      </c>
      <c r="BA4" s="63">
        <v>21.37</v>
      </c>
      <c r="BB4" s="65">
        <v>39.99</v>
      </c>
      <c r="BC4" s="61">
        <f t="shared" si="13"/>
        <v>0.46560000000000001</v>
      </c>
      <c r="BD4" s="66">
        <v>202</v>
      </c>
      <c r="BE4" s="37">
        <f t="shared" si="14"/>
        <v>3236.04</v>
      </c>
      <c r="BF4" s="37">
        <f t="shared" si="15"/>
        <v>4316.74</v>
      </c>
      <c r="BG4" s="67"/>
    </row>
    <row r="5" spans="1:59" ht="52.5" customHeight="1">
      <c r="A5" s="31">
        <v>4</v>
      </c>
      <c r="B5" s="74"/>
      <c r="C5" s="1"/>
      <c r="D5" s="1" t="s">
        <v>4</v>
      </c>
      <c r="E5" s="1"/>
      <c r="F5" s="1" t="s">
        <v>5</v>
      </c>
      <c r="G5" s="75" t="s">
        <v>67</v>
      </c>
      <c r="H5" s="70" t="s">
        <v>75</v>
      </c>
      <c r="I5" s="51" t="s">
        <v>81</v>
      </c>
      <c r="J5" s="68" t="s">
        <v>68</v>
      </c>
      <c r="K5" s="68" t="s">
        <v>68</v>
      </c>
      <c r="L5" s="55" t="s">
        <v>66</v>
      </c>
      <c r="M5" s="72" t="s">
        <v>69</v>
      </c>
      <c r="N5" s="1"/>
      <c r="O5" s="1" t="s">
        <v>96</v>
      </c>
      <c r="P5" s="1"/>
      <c r="Q5" s="1" t="s">
        <v>58</v>
      </c>
      <c r="R5" s="57">
        <v>79.599999999999994</v>
      </c>
      <c r="S5" s="32">
        <v>8.1</v>
      </c>
      <c r="T5" s="33">
        <v>9.83</v>
      </c>
      <c r="U5" s="34">
        <v>9.83</v>
      </c>
      <c r="V5" s="10"/>
      <c r="W5" s="1" t="s">
        <v>3</v>
      </c>
      <c r="X5" s="59">
        <v>43</v>
      </c>
      <c r="Y5" s="59">
        <v>40</v>
      </c>
      <c r="Z5" s="59">
        <v>30</v>
      </c>
      <c r="AA5" s="32"/>
      <c r="AB5" s="9">
        <v>2</v>
      </c>
      <c r="AC5" s="49">
        <f t="shared" si="3"/>
        <v>5.1999999999999998E-2</v>
      </c>
      <c r="AD5" s="36">
        <f t="shared" si="4"/>
        <v>2500</v>
      </c>
      <c r="AE5" s="1">
        <v>3300</v>
      </c>
      <c r="AF5" s="37">
        <f t="shared" si="5"/>
        <v>1.32</v>
      </c>
      <c r="AG5" s="62" t="s">
        <v>88</v>
      </c>
      <c r="AH5" s="61">
        <v>0.42799999999999999</v>
      </c>
      <c r="AI5" s="37">
        <f t="shared" si="16"/>
        <v>4.21</v>
      </c>
      <c r="AJ5" s="37">
        <f t="shared" si="0"/>
        <v>15.36</v>
      </c>
      <c r="AK5" s="38"/>
      <c r="AL5" s="37">
        <f t="shared" si="6"/>
        <v>0</v>
      </c>
      <c r="AM5" s="38"/>
      <c r="AN5" s="37">
        <f t="shared" si="7"/>
        <v>0</v>
      </c>
      <c r="AO5" s="38">
        <v>0.08</v>
      </c>
      <c r="AP5" s="37">
        <f t="shared" si="8"/>
        <v>1.99</v>
      </c>
      <c r="AQ5" s="62" t="s">
        <v>89</v>
      </c>
      <c r="AR5" s="61">
        <v>0.05</v>
      </c>
      <c r="AS5" s="37">
        <f t="shared" si="9"/>
        <v>1.24</v>
      </c>
      <c r="AT5" s="1"/>
      <c r="AU5" s="38">
        <v>0</v>
      </c>
      <c r="AV5" s="39">
        <f t="shared" si="10"/>
        <v>0</v>
      </c>
      <c r="AW5" s="37">
        <f t="shared" si="11"/>
        <v>3.23</v>
      </c>
      <c r="AX5" s="37">
        <f t="shared" si="1"/>
        <v>18.59</v>
      </c>
      <c r="AY5" s="40">
        <f t="shared" si="12"/>
        <v>0.25130000000000002</v>
      </c>
      <c r="AZ5" s="37">
        <f t="shared" si="2"/>
        <v>24.83</v>
      </c>
      <c r="BA5" s="63">
        <v>24.83</v>
      </c>
      <c r="BB5" s="65">
        <v>49.99</v>
      </c>
      <c r="BC5" s="61">
        <f t="shared" si="13"/>
        <v>0.50329999999999997</v>
      </c>
      <c r="BD5" s="66">
        <v>102</v>
      </c>
      <c r="BE5" s="37">
        <f t="shared" si="14"/>
        <v>1896.18</v>
      </c>
      <c r="BF5" s="37">
        <f t="shared" si="15"/>
        <v>2532.66</v>
      </c>
      <c r="BG5" s="67"/>
    </row>
    <row r="6" spans="1:59" ht="45.75" customHeight="1">
      <c r="A6" s="31">
        <v>5</v>
      </c>
      <c r="B6" s="74"/>
      <c r="C6" s="1"/>
      <c r="D6" s="1" t="s">
        <v>4</v>
      </c>
      <c r="E6" s="1"/>
      <c r="F6" s="1" t="s">
        <v>5</v>
      </c>
      <c r="G6" s="75" t="s">
        <v>82</v>
      </c>
      <c r="H6" s="70" t="s">
        <v>75</v>
      </c>
      <c r="I6" s="51" t="s">
        <v>83</v>
      </c>
      <c r="J6" s="68" t="s">
        <v>68</v>
      </c>
      <c r="K6" s="68" t="s">
        <v>68</v>
      </c>
      <c r="L6" s="54" t="s">
        <v>64</v>
      </c>
      <c r="M6" s="72" t="s">
        <v>71</v>
      </c>
      <c r="N6" s="1"/>
      <c r="O6" s="1" t="s">
        <v>97</v>
      </c>
      <c r="P6" s="1"/>
      <c r="Q6" s="1" t="s">
        <v>58</v>
      </c>
      <c r="R6" s="57">
        <v>68.599999999999994</v>
      </c>
      <c r="S6" s="32">
        <v>8.1</v>
      </c>
      <c r="T6" s="33">
        <v>8.4700000000000006</v>
      </c>
      <c r="U6" s="34">
        <v>8.4700000000000006</v>
      </c>
      <c r="V6" s="10"/>
      <c r="W6" s="1" t="s">
        <v>3</v>
      </c>
      <c r="X6" s="59">
        <v>43</v>
      </c>
      <c r="Y6" s="59">
        <v>40</v>
      </c>
      <c r="Z6" s="59">
        <v>26</v>
      </c>
      <c r="AA6" s="32"/>
      <c r="AB6" s="9">
        <v>2</v>
      </c>
      <c r="AC6" s="49">
        <f t="shared" si="3"/>
        <v>4.4999999999999998E-2</v>
      </c>
      <c r="AD6" s="36">
        <f t="shared" si="4"/>
        <v>2889</v>
      </c>
      <c r="AE6" s="1">
        <v>3300</v>
      </c>
      <c r="AF6" s="37">
        <f t="shared" si="5"/>
        <v>1.1399999999999999</v>
      </c>
      <c r="AG6" s="62" t="s">
        <v>88</v>
      </c>
      <c r="AH6" s="61">
        <v>0.42799999999999999</v>
      </c>
      <c r="AI6" s="37">
        <f t="shared" si="16"/>
        <v>3.63</v>
      </c>
      <c r="AJ6" s="37">
        <f t="shared" si="0"/>
        <v>13.24</v>
      </c>
      <c r="AK6" s="38"/>
      <c r="AL6" s="37">
        <f t="shared" si="6"/>
        <v>0</v>
      </c>
      <c r="AM6" s="38"/>
      <c r="AN6" s="37">
        <f t="shared" si="7"/>
        <v>0</v>
      </c>
      <c r="AO6" s="38">
        <v>0.08</v>
      </c>
      <c r="AP6" s="37">
        <f t="shared" si="8"/>
        <v>1.71</v>
      </c>
      <c r="AQ6" s="62" t="s">
        <v>89</v>
      </c>
      <c r="AR6" s="61">
        <v>0.05</v>
      </c>
      <c r="AS6" s="37">
        <f t="shared" si="9"/>
        <v>1.07</v>
      </c>
      <c r="AT6" s="1"/>
      <c r="AU6" s="38">
        <v>0</v>
      </c>
      <c r="AV6" s="39">
        <f t="shared" si="10"/>
        <v>0</v>
      </c>
      <c r="AW6" s="37">
        <f t="shared" si="11"/>
        <v>2.78</v>
      </c>
      <c r="AX6" s="37">
        <f t="shared" si="1"/>
        <v>16.02</v>
      </c>
      <c r="AY6" s="40">
        <f t="shared" si="12"/>
        <v>0.25040000000000001</v>
      </c>
      <c r="AZ6" s="37">
        <f t="shared" si="2"/>
        <v>21.37</v>
      </c>
      <c r="BA6" s="63">
        <v>21.37</v>
      </c>
      <c r="BB6" s="65">
        <v>39.99</v>
      </c>
      <c r="BC6" s="61">
        <f t="shared" si="13"/>
        <v>0.46560000000000001</v>
      </c>
      <c r="BD6" s="66">
        <v>202</v>
      </c>
      <c r="BE6" s="37">
        <f t="shared" si="14"/>
        <v>3236.04</v>
      </c>
      <c r="BF6" s="37">
        <f t="shared" si="15"/>
        <v>4316.74</v>
      </c>
      <c r="BG6" s="67"/>
    </row>
    <row r="7" spans="1:59" ht="45.75" customHeight="1">
      <c r="A7" s="31">
        <v>6</v>
      </c>
      <c r="B7" s="74"/>
      <c r="C7" s="1"/>
      <c r="D7" s="1" t="s">
        <v>4</v>
      </c>
      <c r="E7" s="1"/>
      <c r="F7" s="1" t="s">
        <v>5</v>
      </c>
      <c r="G7" s="76" t="s">
        <v>70</v>
      </c>
      <c r="H7" s="70" t="s">
        <v>75</v>
      </c>
      <c r="I7" s="51" t="s">
        <v>84</v>
      </c>
      <c r="J7" s="68" t="s">
        <v>68</v>
      </c>
      <c r="K7" s="68" t="s">
        <v>68</v>
      </c>
      <c r="L7" s="56" t="s">
        <v>66</v>
      </c>
      <c r="M7" s="73" t="s">
        <v>71</v>
      </c>
      <c r="N7" s="1"/>
      <c r="O7" s="1" t="s">
        <v>98</v>
      </c>
      <c r="P7" s="1"/>
      <c r="Q7" s="1" t="s">
        <v>58</v>
      </c>
      <c r="R7" s="58">
        <v>79.599999999999994</v>
      </c>
      <c r="S7" s="32">
        <v>8.1</v>
      </c>
      <c r="T7" s="33">
        <v>9.83</v>
      </c>
      <c r="U7" s="34">
        <v>9.83</v>
      </c>
      <c r="V7" s="10"/>
      <c r="W7" s="1" t="s">
        <v>3</v>
      </c>
      <c r="X7" s="60">
        <v>43</v>
      </c>
      <c r="Y7" s="60">
        <v>40</v>
      </c>
      <c r="Z7" s="60">
        <v>30</v>
      </c>
      <c r="AA7" s="32"/>
      <c r="AB7" s="9">
        <v>2</v>
      </c>
      <c r="AC7" s="49">
        <f t="shared" si="3"/>
        <v>5.1999999999999998E-2</v>
      </c>
      <c r="AD7" s="36">
        <f t="shared" si="4"/>
        <v>2500</v>
      </c>
      <c r="AE7" s="1">
        <v>3300</v>
      </c>
      <c r="AF7" s="37">
        <f t="shared" si="5"/>
        <v>1.32</v>
      </c>
      <c r="AG7" s="62" t="s">
        <v>88</v>
      </c>
      <c r="AH7" s="61">
        <v>0.42799999999999999</v>
      </c>
      <c r="AI7" s="37">
        <f t="shared" si="16"/>
        <v>4.21</v>
      </c>
      <c r="AJ7" s="37">
        <f t="shared" si="0"/>
        <v>15.36</v>
      </c>
      <c r="AK7" s="38"/>
      <c r="AL7" s="37">
        <f t="shared" si="6"/>
        <v>0</v>
      </c>
      <c r="AM7" s="38"/>
      <c r="AN7" s="37">
        <f t="shared" si="7"/>
        <v>0</v>
      </c>
      <c r="AO7" s="38">
        <v>0.08</v>
      </c>
      <c r="AP7" s="37">
        <f t="shared" si="8"/>
        <v>1.99</v>
      </c>
      <c r="AQ7" s="62" t="s">
        <v>89</v>
      </c>
      <c r="AR7" s="61">
        <v>0.05</v>
      </c>
      <c r="AS7" s="37">
        <f t="shared" si="9"/>
        <v>1.24</v>
      </c>
      <c r="AT7" s="1"/>
      <c r="AU7" s="38">
        <v>0</v>
      </c>
      <c r="AV7" s="39">
        <f t="shared" si="10"/>
        <v>0</v>
      </c>
      <c r="AW7" s="37">
        <f t="shared" si="11"/>
        <v>3.23</v>
      </c>
      <c r="AX7" s="37">
        <f t="shared" si="1"/>
        <v>18.59</v>
      </c>
      <c r="AY7" s="40">
        <f t="shared" si="12"/>
        <v>0.25130000000000002</v>
      </c>
      <c r="AZ7" s="37">
        <f t="shared" si="2"/>
        <v>24.83</v>
      </c>
      <c r="BA7" s="63">
        <v>24.83</v>
      </c>
      <c r="BB7" s="65">
        <v>49.99</v>
      </c>
      <c r="BC7" s="61">
        <f t="shared" si="13"/>
        <v>0.50329999999999997</v>
      </c>
      <c r="BD7" s="66">
        <v>102</v>
      </c>
      <c r="BE7" s="37">
        <f t="shared" si="14"/>
        <v>1896.18</v>
      </c>
      <c r="BF7" s="37">
        <f t="shared" si="15"/>
        <v>2532.66</v>
      </c>
      <c r="BG7" s="67"/>
    </row>
    <row r="8" spans="1:59" ht="45.75" customHeight="1">
      <c r="A8" s="31">
        <v>7</v>
      </c>
      <c r="B8" s="74"/>
      <c r="C8" s="1"/>
      <c r="D8" s="1" t="s">
        <v>4</v>
      </c>
      <c r="E8" s="1"/>
      <c r="F8" s="1" t="s">
        <v>5</v>
      </c>
      <c r="G8" s="75" t="s">
        <v>85</v>
      </c>
      <c r="H8" s="70" t="s">
        <v>75</v>
      </c>
      <c r="I8" s="51" t="s">
        <v>86</v>
      </c>
      <c r="J8" s="69" t="s">
        <v>73</v>
      </c>
      <c r="K8" s="69" t="s">
        <v>73</v>
      </c>
      <c r="L8" s="55" t="s">
        <v>64</v>
      </c>
      <c r="M8" s="72" t="s">
        <v>74</v>
      </c>
      <c r="N8" s="1"/>
      <c r="O8" s="1" t="s">
        <v>99</v>
      </c>
      <c r="P8" s="1"/>
      <c r="Q8" s="1" t="s">
        <v>58</v>
      </c>
      <c r="R8" s="57">
        <v>64.7</v>
      </c>
      <c r="S8" s="32">
        <v>8.1</v>
      </c>
      <c r="T8" s="33">
        <v>7.99</v>
      </c>
      <c r="U8" s="34">
        <v>7.99</v>
      </c>
      <c r="V8" s="10"/>
      <c r="W8" s="1" t="s">
        <v>3</v>
      </c>
      <c r="X8" s="59">
        <v>43</v>
      </c>
      <c r="Y8" s="59">
        <v>40</v>
      </c>
      <c r="Z8" s="59">
        <v>26</v>
      </c>
      <c r="AA8" s="32"/>
      <c r="AB8" s="9">
        <v>2</v>
      </c>
      <c r="AC8" s="49">
        <f t="shared" si="3"/>
        <v>4.4999999999999998E-2</v>
      </c>
      <c r="AD8" s="36">
        <f t="shared" si="4"/>
        <v>2889</v>
      </c>
      <c r="AE8" s="1">
        <v>3300</v>
      </c>
      <c r="AF8" s="37">
        <f t="shared" si="5"/>
        <v>1.1399999999999999</v>
      </c>
      <c r="AG8" s="62" t="s">
        <v>88</v>
      </c>
      <c r="AH8" s="61">
        <v>0.42799999999999999</v>
      </c>
      <c r="AI8" s="37">
        <f t="shared" si="16"/>
        <v>3.42</v>
      </c>
      <c r="AJ8" s="37">
        <f t="shared" si="0"/>
        <v>12.55</v>
      </c>
      <c r="AK8" s="38"/>
      <c r="AL8" s="37">
        <f t="shared" si="6"/>
        <v>0</v>
      </c>
      <c r="AM8" s="38"/>
      <c r="AN8" s="37">
        <f t="shared" si="7"/>
        <v>0</v>
      </c>
      <c r="AO8" s="38">
        <v>0.08</v>
      </c>
      <c r="AP8" s="37">
        <f t="shared" si="8"/>
        <v>1.68</v>
      </c>
      <c r="AQ8" s="62" t="s">
        <v>89</v>
      </c>
      <c r="AR8" s="61">
        <v>0.05</v>
      </c>
      <c r="AS8" s="37">
        <f t="shared" si="9"/>
        <v>1.05</v>
      </c>
      <c r="AT8" s="1"/>
      <c r="AU8" s="38">
        <v>0</v>
      </c>
      <c r="AV8" s="39">
        <f t="shared" si="10"/>
        <v>0</v>
      </c>
      <c r="AW8" s="37">
        <f t="shared" si="11"/>
        <v>2.73</v>
      </c>
      <c r="AX8" s="37">
        <f t="shared" si="1"/>
        <v>15.28</v>
      </c>
      <c r="AY8" s="40">
        <f t="shared" si="12"/>
        <v>0.27029999999999998</v>
      </c>
      <c r="AZ8" s="37">
        <f t="shared" si="2"/>
        <v>20.94</v>
      </c>
      <c r="BA8" s="63">
        <v>20.94</v>
      </c>
      <c r="BB8" s="65">
        <v>39.99</v>
      </c>
      <c r="BC8" s="61">
        <f t="shared" si="13"/>
        <v>0.47639999999999999</v>
      </c>
      <c r="BD8" s="66">
        <v>202</v>
      </c>
      <c r="BE8" s="37">
        <f t="shared" si="14"/>
        <v>3086.56</v>
      </c>
      <c r="BF8" s="37">
        <f t="shared" si="15"/>
        <v>4229.88</v>
      </c>
      <c r="BG8" s="67" t="s">
        <v>92</v>
      </c>
    </row>
    <row r="9" spans="1:59" ht="45.75" customHeight="1">
      <c r="A9" s="31">
        <v>8</v>
      </c>
      <c r="B9" s="74"/>
      <c r="C9" s="1"/>
      <c r="D9" s="1" t="s">
        <v>4</v>
      </c>
      <c r="E9" s="1"/>
      <c r="F9" s="1" t="s">
        <v>5</v>
      </c>
      <c r="G9" s="75" t="s">
        <v>72</v>
      </c>
      <c r="H9" s="71" t="s">
        <v>75</v>
      </c>
      <c r="I9" s="51" t="s">
        <v>87</v>
      </c>
      <c r="J9" s="69" t="s">
        <v>73</v>
      </c>
      <c r="K9" s="69" t="s">
        <v>73</v>
      </c>
      <c r="L9" s="55" t="s">
        <v>66</v>
      </c>
      <c r="M9" s="72" t="s">
        <v>74</v>
      </c>
      <c r="N9" s="1"/>
      <c r="O9" s="1" t="s">
        <v>100</v>
      </c>
      <c r="P9" s="1"/>
      <c r="Q9" s="1" t="s">
        <v>58</v>
      </c>
      <c r="R9" s="57">
        <v>73.7</v>
      </c>
      <c r="S9" s="32">
        <v>8.1</v>
      </c>
      <c r="T9" s="33">
        <v>9.1</v>
      </c>
      <c r="U9" s="34">
        <v>9.1</v>
      </c>
      <c r="V9" s="10"/>
      <c r="W9" s="1" t="s">
        <v>3</v>
      </c>
      <c r="X9" s="59">
        <v>43</v>
      </c>
      <c r="Y9" s="59">
        <v>40</v>
      </c>
      <c r="Z9" s="59">
        <v>30</v>
      </c>
      <c r="AA9" s="32"/>
      <c r="AB9" s="9">
        <v>2</v>
      </c>
      <c r="AC9" s="49">
        <f t="shared" si="3"/>
        <v>5.1999999999999998E-2</v>
      </c>
      <c r="AD9" s="36">
        <f t="shared" si="4"/>
        <v>2500</v>
      </c>
      <c r="AE9" s="1">
        <v>3300</v>
      </c>
      <c r="AF9" s="37">
        <f t="shared" si="5"/>
        <v>1.32</v>
      </c>
      <c r="AG9" s="62" t="s">
        <v>88</v>
      </c>
      <c r="AH9" s="61">
        <v>0.42799999999999999</v>
      </c>
      <c r="AI9" s="37">
        <f t="shared" si="16"/>
        <v>3.89</v>
      </c>
      <c r="AJ9" s="37">
        <f t="shared" si="0"/>
        <v>14.31</v>
      </c>
      <c r="AK9" s="38"/>
      <c r="AL9" s="37">
        <f t="shared" si="6"/>
        <v>0</v>
      </c>
      <c r="AM9" s="38"/>
      <c r="AN9" s="37">
        <f t="shared" si="7"/>
        <v>0</v>
      </c>
      <c r="AO9" s="38">
        <v>0.08</v>
      </c>
      <c r="AP9" s="37">
        <f t="shared" si="8"/>
        <v>1.95</v>
      </c>
      <c r="AQ9" s="62" t="s">
        <v>89</v>
      </c>
      <c r="AR9" s="61">
        <v>0.05</v>
      </c>
      <c r="AS9" s="37">
        <f t="shared" si="9"/>
        <v>1.22</v>
      </c>
      <c r="AT9" s="1"/>
      <c r="AU9" s="38">
        <v>0</v>
      </c>
      <c r="AV9" s="39">
        <f t="shared" si="10"/>
        <v>0</v>
      </c>
      <c r="AW9" s="37">
        <f t="shared" si="11"/>
        <v>3.17</v>
      </c>
      <c r="AX9" s="37">
        <f t="shared" si="1"/>
        <v>17.48</v>
      </c>
      <c r="AY9" s="40">
        <f t="shared" si="12"/>
        <v>0.28149999999999997</v>
      </c>
      <c r="AZ9" s="37">
        <f t="shared" si="2"/>
        <v>24.33</v>
      </c>
      <c r="BA9" s="63">
        <v>24.33</v>
      </c>
      <c r="BB9" s="65">
        <v>49.99</v>
      </c>
      <c r="BC9" s="61">
        <f t="shared" si="13"/>
        <v>0.51329999999999998</v>
      </c>
      <c r="BD9" s="66">
        <v>102</v>
      </c>
      <c r="BE9" s="37">
        <f t="shared" si="14"/>
        <v>1782.96</v>
      </c>
      <c r="BF9" s="37">
        <f t="shared" si="15"/>
        <v>2481.66</v>
      </c>
      <c r="BG9" s="67"/>
    </row>
    <row r="10" spans="1:59">
      <c r="BC10" s="52">
        <f>(BF10-BE10)/BF10</f>
        <v>0.26250000000000001</v>
      </c>
      <c r="BD10" s="7">
        <f>SUM(BD2:BD9)</f>
        <v>1216</v>
      </c>
      <c r="BE10" s="6">
        <f>SUM(BE2:BE9)</f>
        <v>20003.48</v>
      </c>
      <c r="BF10" s="6">
        <f>SUM(BF2:BF9)</f>
        <v>27121.88</v>
      </c>
    </row>
  </sheetData>
  <sheetProtection insertRows="0" deleteRows="0" sort="0"/>
  <protectedRanges>
    <protectedRange sqref="BB2:BD9 L10:BA254 A10:J254 N2:AS9 AW2:AZ9 A2:L9" name="Range1"/>
    <protectedRange sqref="AV2:AV9" name="Range1_1"/>
    <protectedRange sqref="K10:K254 M2:M9" name="Range1_2"/>
  </protectedRanges>
  <mergeCells count="2">
    <mergeCell ref="BG2:BG7"/>
    <mergeCell ref="BG8:BG9"/>
  </mergeCell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D2:D9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W2:W9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Q2:Q9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E2:E9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2025-07-30T01:42:44Z</dcterms:modified>
</cp:coreProperties>
</file>