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08152300-F65F-4F6F-A3D7-264C64DE1540}" xr6:coauthVersionLast="47" xr6:coauthVersionMax="47" xr10:uidLastSave="{00000000-0000-0000-0000-000000000000}"/>
  <bookViews>
    <workbookView xWindow="-110" yWindow="-110" windowWidth="19420" windowHeight="10300" xr2:uid="{EB3E0792-ECF0-46AC-8156-94FACCBF5E0F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5" i="1" l="1"/>
  <c r="BC5" i="1"/>
  <c r="AU5" i="1"/>
  <c r="AR5" i="1"/>
  <c r="AO5" i="1"/>
  <c r="AM5" i="1"/>
  <c r="AK5" i="1"/>
  <c r="AG5" i="1"/>
  <c r="AD5" i="1"/>
  <c r="AB5" i="1"/>
  <c r="AC5" i="1" s="1"/>
  <c r="T5" i="1"/>
  <c r="S5" i="1"/>
  <c r="BF4" i="1"/>
  <c r="BC4" i="1"/>
  <c r="AU4" i="1"/>
  <c r="AR4" i="1"/>
  <c r="AO4" i="1"/>
  <c r="AM4" i="1"/>
  <c r="AK4" i="1"/>
  <c r="AG4" i="1"/>
  <c r="AD4" i="1"/>
  <c r="AB4" i="1"/>
  <c r="AC4" i="1" s="1"/>
  <c r="AE4" i="1" s="1"/>
  <c r="T4" i="1"/>
  <c r="S4" i="1"/>
  <c r="BF3" i="1"/>
  <c r="BC3" i="1"/>
  <c r="AU3" i="1"/>
  <c r="AR3" i="1"/>
  <c r="AO3" i="1"/>
  <c r="AM3" i="1"/>
  <c r="AK3" i="1"/>
  <c r="AG3" i="1"/>
  <c r="AD3" i="1"/>
  <c r="AB3" i="1"/>
  <c r="AC3" i="1" s="1"/>
  <c r="T3" i="1"/>
  <c r="S3" i="1"/>
  <c r="BF2" i="1"/>
  <c r="BC2" i="1"/>
  <c r="AU2" i="1"/>
  <c r="AR2" i="1"/>
  <c r="AO2" i="1"/>
  <c r="AM2" i="1"/>
  <c r="AK2" i="1"/>
  <c r="AG2" i="1"/>
  <c r="AD2" i="1"/>
  <c r="AB2" i="1"/>
  <c r="AC2" i="1" s="1"/>
  <c r="T2" i="1"/>
  <c r="S2" i="1"/>
  <c r="AX5" i="1" l="1"/>
  <c r="AH4" i="1"/>
  <c r="AI4" i="1" s="1"/>
  <c r="AH2" i="1"/>
  <c r="AX2" i="1"/>
  <c r="AE3" i="1"/>
  <c r="AH3" i="1"/>
  <c r="AX3" i="1"/>
  <c r="AE5" i="1"/>
  <c r="AX4" i="1"/>
  <c r="AH5" i="1"/>
  <c r="AE2" i="1"/>
  <c r="AI2" i="1" s="1"/>
  <c r="AI3" i="1" l="1"/>
  <c r="AI5" i="1"/>
  <c r="AY5" i="1"/>
  <c r="AZ5" i="1" s="1"/>
  <c r="BE5" i="1" s="1"/>
  <c r="AY3" i="1"/>
  <c r="AZ3" i="1" s="1"/>
  <c r="BE3" i="1" s="1"/>
  <c r="AY4" i="1"/>
  <c r="AZ4" i="1" s="1"/>
  <c r="BE4" i="1" s="1"/>
  <c r="AY2" i="1"/>
  <c r="AZ2" i="1" s="1"/>
  <c r="BE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A60F1F48-8C5B-483D-8D66-CA704BC1472C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4313551C-12C3-49DC-88C2-42E2B4D2B67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66135E0E-940B-4FB0-9DEB-3A3476DECAF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3170415A-9547-4954-B8D1-C41804424D3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77FAEB2-0098-462B-B7F8-B63B694B0F4B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2FF6D19-3663-4BBE-AEB7-52AB2758A29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4E332E16-1963-42EF-8EFD-C6DE225E73C3}">
      <text>
        <r>
          <rPr>
            <sz val="11"/>
            <rFont val="Calibri"/>
            <family val="2"/>
          </rPr>
          <t>[JLA FOB CA/GA Price Quote (Value)]*[DA %]</t>
        </r>
      </text>
    </comment>
    <comment ref="AM1" authorId="0" shapeId="0" xr:uid="{E05C6966-B16A-4AD2-9FCB-8C0405C1DE18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O1" authorId="0" shapeId="0" xr:uid="{3A4B6548-2B31-421D-83F3-2806FBB9ACB4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38F12586-A85F-4CA5-90FD-82C7CCB1264C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93DC3B9C-5142-4628-A603-DE8EC9C13B2C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FA25B2B8-0E6B-41FD-8AE0-DC1621295B8B}">
      <text>
        <r>
          <rPr>
            <sz val="11"/>
            <rFont val="Calibri"/>
            <family val="2"/>
          </rPr>
          <t>[DA $]+[General Load $]+[Warehouse Charge $]+[Load 1 $]+[Load 2 $]+[Extra Load]</t>
        </r>
      </text>
    </comment>
    <comment ref="AY1" authorId="0" shapeId="0" xr:uid="{AFD47134-0AB7-4D10-85FE-9E852D7083BB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289904B3-83C2-4E87-8AFF-879DED16DE08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C1" authorId="0" shapeId="0" xr:uid="{61906EAC-14EC-4B3E-9BD5-5DDFA833CC34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E1" authorId="0" shapeId="0" xr:uid="{6F988167-E5F4-49E6-9834-E5A297EA1049}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 xr:uid="{C329C762-BFE3-4233-B330-9A24E0EA5A88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<sst xmlns="http://schemas.openxmlformats.org/spreadsheetml/2006/main" count="110" uniqueCount="73">
  <si>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</si>
  <si>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</si>
  <si>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</si>
  <si>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</si>
  <si>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</si>
  <si>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</si>
  <si>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</si>
  <si>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</si>
  <si>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</si>
  <si>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</si>
  <si>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</si>
  <si>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</si>
  <si>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</si>
  <si>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</si>
  <si>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</si>
  <si>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</si>
  <si>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</si>
  <si>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</si>
  <si>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</si>
  <si>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</si>
  <si>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</si>
  <si>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</si>
  <si>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</si>
  <si>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</si>
  <si>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</si>
  <si>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</si>
  <si>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</si>
  <si>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</si>
  <si>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</si>
  <si>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</si>
  <si>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</si>
  <si>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</si>
  <si>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</si>
  <si>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</si>
  <si>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</si>
  <si>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</si>
  <si>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</si>
  <si>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</si>
  <si>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</si>
  <si>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</si>
  <si>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</si>
  <si>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</si>
  <si>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</si>
  <si>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</si>
  <si>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</si>
  <si>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</si>
  <si>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</si>
  <si>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Extra Load 1</t>
  </si>
  <si>
    <t>Extra Load 2</t>
  </si>
  <si>
    <t>Total Load $</t>
  </si>
  <si>
    <t>LDP Cost with Load $</t>
  </si>
  <si>
    <t>JLA LDP MU%</t>
  </si>
  <si>
    <t>JLA FOB CA/GA Price Quote (Value)</t>
  </si>
  <si>
    <t>Suggested Retail Price</t>
  </si>
  <si>
    <t>Retail Markup %</t>
  </si>
  <si>
    <t>Total Quantity</t>
  </si>
  <si>
    <t>Total Cost</t>
  </si>
  <si>
    <t>Total Sales</t>
  </si>
  <si>
    <t>Natori</t>
  </si>
  <si>
    <t>Natori 7%</t>
  </si>
  <si>
    <t>NORMAL PILLOW</t>
  </si>
  <si>
    <t>Harvana Stripe</t>
  </si>
  <si>
    <t>300tc cttn dobby pillow</t>
  </si>
  <si>
    <t>300tc cotton pillow</t>
  </si>
  <si>
    <t>300tc cttn dobby stripe, single needle stitch pearl white satin piping; 2pk per printed polybag</t>
  </si>
  <si>
    <t>20x28"(2)</t>
  </si>
  <si>
    <t>white</t>
  </si>
  <si>
    <t>pair</t>
  </si>
  <si>
    <t>Normal</t>
  </si>
  <si>
    <t>6307.90.8945</t>
  </si>
  <si>
    <t>Royalty 5%+1%</t>
  </si>
  <si>
    <t>20x36"(2)</t>
  </si>
  <si>
    <t>300tc cttn dobby stripe, 1.5" 300tc gusset, single needle stitch pearl white satin piping; 2pk per printed polybag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</si>
</sst>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  <numFmt numFmtId="167" formatCode="0.000"/>
    <numFmt numFmtId="168" formatCode="0.0%"/>
  </numFmts>
  <fonts count="10">
    <font>
      <sz val="11"/>
      <name val="Calibri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44" fontId="2" fillId="0" borderId="0" applyFont="0" applyFill="0" applyBorder="0" applyAlignment="0" applyProtection="0"/>
    <xf numFmtId="0" fontId="8" fillId="0" borderId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2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65" fontId="6" fillId="2" borderId="1" xfId="3" applyNumberFormat="1" applyFont="1" applyFill="1" applyBorder="1" applyAlignment="1">
      <alignment wrapText="1"/>
    </xf>
    <xf numFmtId="165" fontId="3" fillId="6" borderId="2" xfId="0" applyNumberFormat="1" applyFont="1" applyFill="1" applyBorder="1" applyAlignment="1">
      <alignment horizontal="center" wrapText="1"/>
    </xf>
    <xf numFmtId="165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6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67" fontId="6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65" fontId="6" fillId="0" borderId="1" xfId="3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65" fontId="6" fillId="5" borderId="1" xfId="3" applyNumberFormat="1" applyFont="1" applyFill="1" applyBorder="1" applyAlignment="1">
      <alignment wrapText="1"/>
    </xf>
    <xf numFmtId="165" fontId="7" fillId="0" borderId="1" xfId="3" applyNumberFormat="1" applyFont="1" applyBorder="1" applyAlignment="1">
      <alignment wrapText="1"/>
    </xf>
    <xf numFmtId="165" fontId="6" fillId="3" borderId="1" xfId="3" applyNumberFormat="1" applyFont="1" applyFill="1" applyBorder="1" applyAlignment="1">
      <alignment wrapText="1"/>
    </xf>
    <xf numFmtId="10" fontId="6" fillId="3" borderId="1" xfId="3" applyNumberFormat="1" applyFont="1" applyFill="1" applyBorder="1" applyAlignment="1">
      <alignment wrapText="1"/>
    </xf>
    <xf numFmtId="165" fontId="7" fillId="7" borderId="1" xfId="3" applyNumberFormat="1" applyFont="1" applyFill="1" applyBorder="1" applyAlignment="1">
      <alignment wrapText="1"/>
    </xf>
    <xf numFmtId="165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65" fontId="0" fillId="8" borderId="1" xfId="4" applyNumberFormat="1" applyFont="1" applyFill="1" applyBorder="1" applyAlignment="1">
      <alignment wrapText="1"/>
    </xf>
    <xf numFmtId="165" fontId="0" fillId="0" borderId="2" xfId="0" applyNumberFormat="1" applyBorder="1" applyAlignment="1">
      <alignment wrapText="1"/>
    </xf>
    <xf numFmtId="166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67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65" fontId="0" fillId="8" borderId="1" xfId="0" applyNumberFormat="1" applyFill="1" applyBorder="1" applyAlignment="1">
      <alignment wrapText="1"/>
    </xf>
    <xf numFmtId="0" fontId="9" fillId="0" borderId="1" xfId="5" applyFont="1" applyBorder="1" applyAlignment="1">
      <alignment horizontal="center" wrapText="1"/>
    </xf>
    <xf numFmtId="168" fontId="9" fillId="0" borderId="1" xfId="1" applyNumberFormat="1" applyFont="1" applyFill="1" applyBorder="1" applyAlignment="1">
      <alignment horizontal="center" wrapText="1"/>
    </xf>
    <xf numFmtId="10" fontId="0" fillId="0" borderId="1" xfId="0" applyNumberFormat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65" fontId="0" fillId="0" borderId="3" xfId="0" applyNumberFormat="1" applyBorder="1" applyAlignment="1">
      <alignment wrapText="1"/>
    </xf>
    <xf numFmtId="10" fontId="0" fillId="8" borderId="1" xfId="6" applyNumberFormat="1" applyFont="1" applyFill="1" applyBorder="1" applyAlignment="1">
      <alignment wrapText="1"/>
    </xf>
  </cellXfs>
  <cellStyles count="7">
    <cellStyle name="Currency 2" xfId="4" xr:uid="{2861EEB4-FCAC-40E0-BC18-2A678AF575B2}"/>
    <cellStyle name="Normal" xfId="0" builtinId="0"/>
    <cellStyle name="Normal 2" xfId="2" xr:uid="{98B8EDC8-3EF5-4784-B44C-ACB5CD6EA20D}"/>
    <cellStyle name="Normal 2 18 2" xfId="3" xr:uid="{204C650D-2419-4DE0-8F7E-741AFD16D60E}"/>
    <cellStyle name="Percent" xfId="1" builtinId="5"/>
    <cellStyle name="Percent 2" xfId="6" xr:uid="{A360CD49-0A54-487C-9F7F-D5D327EAF684}"/>
    <cellStyle name="常规_Stein Mart non-electric products 90206" xfId="5" xr:uid="{CBD57A99-CE87-43D4-91EC-03302E959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ownloads\HG%20Natori%202pk%20Pillow%20300tc%20Dobby%20ATC%20commit%207.08.2025.xlsx" TargetMode="External"/><Relationship Id="rId1" Type="http://schemas.openxmlformats.org/officeDocument/2006/relationships/externalLinkPath" Target="HG%20Natori%202pk%20Pillow%20300tc%20Dobby%20ATC%20commit%207.08.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Zhang/Desktop/Work/Hanssem/192.168.20.8/&#23478;&#32442;&#19968;&#37096;/Target/Target%20&#24320;&#21457;&#36164;&#26009;/Fall%2012%20development/D65%20Holiday/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India cost 2.21.25"/>
      <sheetName val="FR  to ATC"/>
      <sheetName val="ATC 1.10.2025"/>
      <sheetName val="ValueSelection"/>
      <sheetName val="Data"/>
    </sheetNames>
    <sheetDataSet>
      <sheetData sheetId="0"/>
      <sheetData sheetId="1"/>
      <sheetData sheetId="2">
        <row r="7">
          <cell r="G7">
            <v>1.01</v>
          </cell>
        </row>
        <row r="8">
          <cell r="G8">
            <v>1.22</v>
          </cell>
        </row>
        <row r="9">
          <cell r="G9">
            <v>1.26</v>
          </cell>
        </row>
        <row r="10">
          <cell r="G10">
            <v>1.5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2F527-E2F9-4B98-BB8C-39756E82C9B7}">
  <dimension ref="A1:BF5"/>
  <sheetViews>
    <sheetView tabSelected="1" zoomScale="99" zoomScaleNormal="99" workbookViewId="0">
      <selection activeCell="AT2" sqref="AT2:AT5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81640625" style="2" customWidth="1"/>
    <col min="6" max="6" width="11.26953125" style="2" customWidth="1"/>
    <col min="7" max="7" width="9.1796875" style="2" customWidth="1"/>
    <col min="8" max="9" width="7.453125" style="2" customWidth="1"/>
    <col min="10" max="10" width="21.2695312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7" width="9.7265625" style="3" customWidth="1"/>
    <col min="18" max="18" width="8" style="4" customWidth="1"/>
    <col min="19" max="19" width="12" style="5" customWidth="1"/>
    <col min="20" max="20" width="8.54296875" style="5" customWidth="1"/>
    <col min="21" max="21" width="8.1796875" style="5" customWidth="1"/>
    <col min="22" max="22" width="9.453125" style="2" customWidth="1"/>
    <col min="23" max="23" width="8.1796875" style="6" customWidth="1"/>
    <col min="24" max="24" width="8.7265625" style="6" customWidth="1"/>
    <col min="25" max="25" width="7.1796875" style="6" customWidth="1"/>
    <col min="26" max="26" width="9" style="4" customWidth="1"/>
    <col min="27" max="27" width="6.26953125" style="7" customWidth="1"/>
    <col min="28" max="28" width="10" style="8" customWidth="1"/>
    <col min="29" max="29" width="9.81640625" style="7" customWidth="1"/>
    <col min="30" max="30" width="7.81640625" style="2" customWidth="1"/>
    <col min="31" max="31" width="8.81640625" style="5" customWidth="1"/>
    <col min="32" max="32" width="7.81640625" style="2" customWidth="1"/>
    <col min="33" max="33" width="8.453125" style="9" customWidth="1"/>
    <col min="34" max="34" width="9" style="5" customWidth="1"/>
    <col min="35" max="35" width="8.453125" style="5" customWidth="1"/>
    <col min="36" max="36" width="7.81640625" style="9" customWidth="1"/>
    <col min="37" max="37" width="5.81640625" style="5" customWidth="1"/>
    <col min="38" max="38" width="8.1796875" style="9" customWidth="1"/>
    <col min="39" max="39" width="9.26953125" style="5" customWidth="1"/>
    <col min="40" max="40" width="11.54296875" style="9" customWidth="1"/>
    <col min="41" max="41" width="10.81640625" style="5" customWidth="1"/>
    <col min="42" max="42" width="9.54296875" style="2" customWidth="1"/>
    <col min="43" max="43" width="9.54296875" style="9" customWidth="1"/>
    <col min="44" max="44" width="10" style="5" customWidth="1"/>
    <col min="45" max="45" width="7.54296875" style="5" customWidth="1"/>
    <col min="46" max="46" width="8.1796875" style="9" customWidth="1"/>
    <col min="47" max="47" width="7.1796875" style="9" customWidth="1"/>
    <col min="48" max="49" width="7.1796875" style="5" customWidth="1"/>
    <col min="50" max="50" width="7.81640625" style="5" customWidth="1"/>
    <col min="51" max="51" width="9.54296875" style="5" customWidth="1"/>
    <col min="52" max="52" width="7.7265625" style="5" customWidth="1"/>
    <col min="53" max="53" width="12.1796875" style="5" customWidth="1"/>
    <col min="54" max="54" width="9.1796875" style="2" customWidth="1"/>
    <col min="55" max="56" width="9.1796875" style="2"/>
    <col min="57" max="58" width="11.26953125" style="5" bestFit="1" customWidth="1"/>
    <col min="59" max="16384" width="9.1796875" style="2"/>
  </cols>
  <sheetData>
    <row r="1" spans="1:58" ht="68.150000000000006" customHeight="1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6" t="s">
        <v>10</v>
      </c>
      <c r="L1" s="16" t="s">
        <v>11</v>
      </c>
      <c r="M1" s="13" t="s">
        <v>12</v>
      </c>
      <c r="N1" s="13" t="s">
        <v>13</v>
      </c>
      <c r="O1" s="13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12" t="s">
        <v>29</v>
      </c>
      <c r="AE1" s="29" t="s">
        <v>30</v>
      </c>
      <c r="AF1" s="12" t="s">
        <v>31</v>
      </c>
      <c r="AG1" s="30" t="s">
        <v>32</v>
      </c>
      <c r="AH1" s="31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3" t="s">
        <v>41</v>
      </c>
      <c r="AQ1" s="30" t="s">
        <v>42</v>
      </c>
      <c r="AR1" s="29" t="s">
        <v>43</v>
      </c>
      <c r="AS1" s="23" t="s">
        <v>44</v>
      </c>
      <c r="AT1" s="30" t="s">
        <v>45</v>
      </c>
      <c r="AU1" s="29" t="s">
        <v>46</v>
      </c>
      <c r="AV1" s="32" t="s">
        <v>47</v>
      </c>
      <c r="AW1" s="32" t="s">
        <v>48</v>
      </c>
      <c r="AX1" s="29" t="s">
        <v>49</v>
      </c>
      <c r="AY1" s="33" t="s">
        <v>50</v>
      </c>
      <c r="AZ1" s="34" t="s">
        <v>51</v>
      </c>
      <c r="BA1" s="35" t="s">
        <v>52</v>
      </c>
      <c r="BB1" s="36" t="s">
        <v>53</v>
      </c>
      <c r="BC1" s="34" t="s">
        <v>54</v>
      </c>
      <c r="BD1" s="12" t="s">
        <v>55</v>
      </c>
      <c r="BE1" s="29" t="s">
        <v>56</v>
      </c>
      <c r="BF1" s="29" t="s">
        <v>57</v>
      </c>
    </row>
    <row r="2" spans="1:58" ht="15" customHeight="1">
      <c r="A2" s="37">
        <v>1</v>
      </c>
      <c r="B2" s="38"/>
      <c r="C2" s="38"/>
      <c r="D2" s="38" t="s">
        <v>58</v>
      </c>
      <c r="E2" s="38" t="s">
        <v>59</v>
      </c>
      <c r="F2" s="38" t="s">
        <v>60</v>
      </c>
      <c r="G2" s="38" t="s">
        <v>61</v>
      </c>
      <c r="H2" s="38" t="s">
        <v>62</v>
      </c>
      <c r="I2" s="38" t="s">
        <v>63</v>
      </c>
      <c r="J2" s="38" t="s">
        <v>64</v>
      </c>
      <c r="K2" s="39" t="s">
        <v>65</v>
      </c>
      <c r="L2" s="38" t="s">
        <v>66</v>
      </c>
      <c r="M2" s="38"/>
      <c r="N2" s="38"/>
      <c r="O2" s="38"/>
      <c r="P2" s="38" t="s">
        <v>67</v>
      </c>
      <c r="Q2" s="40"/>
      <c r="R2" s="41">
        <v>8.1</v>
      </c>
      <c r="S2" s="42">
        <f>IF(ISERROR(Q2/R2),"",Q2/R2)</f>
        <v>0</v>
      </c>
      <c r="T2" s="43">
        <f>'[1]India cost 2.21.25'!G7*2</f>
        <v>2.02</v>
      </c>
      <c r="U2" s="11"/>
      <c r="V2" s="38" t="s">
        <v>68</v>
      </c>
      <c r="W2" s="44">
        <v>52</v>
      </c>
      <c r="X2" s="44">
        <v>40</v>
      </c>
      <c r="Y2" s="44">
        <v>27</v>
      </c>
      <c r="Z2" s="41"/>
      <c r="AA2" s="45">
        <v>60</v>
      </c>
      <c r="AB2" s="46">
        <f>IF(W2="","",W2*X2*Y2/1000000)</f>
        <v>5.6160000000000002E-2</v>
      </c>
      <c r="AC2" s="47">
        <f>IF(AA2="","",65/AB2*AA2)</f>
        <v>69444.444444444438</v>
      </c>
      <c r="AD2" s="38">
        <f>2600+1000+300+200</f>
        <v>4100</v>
      </c>
      <c r="AE2" s="48">
        <f>IF(ISERROR(AD2/AC2),"",AD2/AC2)</f>
        <v>5.9040000000000002E-2</v>
      </c>
      <c r="AF2" s="49" t="s">
        <v>69</v>
      </c>
      <c r="AG2" s="50">
        <f>7%+27%</f>
        <v>0.34</v>
      </c>
      <c r="AH2" s="48">
        <f>IF(ISERROR(T2*AG2),"",T2*AG2)</f>
        <v>0.68680000000000008</v>
      </c>
      <c r="AI2" s="48">
        <f t="shared" ref="AI2:AI5" si="0">IF(ISERROR(T2+AE2+AH2),"",T2+AE2+AH2)</f>
        <v>2.7658399999999999</v>
      </c>
      <c r="AJ2" s="51">
        <v>0</v>
      </c>
      <c r="AK2" s="48">
        <f t="shared" ref="AK2:AK5" si="1">IF(ISERROR(BA2*AJ2),"",BA2*AJ2)</f>
        <v>0</v>
      </c>
      <c r="AL2" s="51">
        <v>0</v>
      </c>
      <c r="AM2" s="48">
        <f t="shared" ref="AM2:AM5" si="2">IF(ISERROR(BA2*AL2),"",BA2*AL2)</f>
        <v>0</v>
      </c>
      <c r="AN2" s="51">
        <v>0</v>
      </c>
      <c r="AO2" s="48">
        <f t="shared" ref="AO2:AO5" si="3">IF(ISERROR(BA2*AN2),"",BA2*AN2)</f>
        <v>0</v>
      </c>
      <c r="AP2" s="38" t="s">
        <v>70</v>
      </c>
      <c r="AQ2" s="51">
        <v>0.06</v>
      </c>
      <c r="AR2" s="48">
        <f t="shared" ref="AR2:AR5" si="4">IF(ISERROR(BA2*AQ2),"",BA2*AQ2)</f>
        <v>0.56999999999999995</v>
      </c>
      <c r="AS2" s="38"/>
      <c r="AT2" s="51">
        <v>0</v>
      </c>
      <c r="AU2" s="52">
        <f t="shared" ref="AU2:AU5" si="5">IF(ISERROR(BA2*AT2),"",BA2*AT2)</f>
        <v>0</v>
      </c>
      <c r="AV2" s="53">
        <v>5.6</v>
      </c>
      <c r="AW2" s="53">
        <v>0.06</v>
      </c>
      <c r="AX2" s="48">
        <f>IF(ISERROR(AK2+AM2+AO2+AR2+AU2+AV2),"",AK2+AM2+AO2+AR2+AU2+AV2)</f>
        <v>6.17</v>
      </c>
      <c r="AY2" s="48">
        <f t="shared" ref="AY2:AY5" si="6">IF(ISERROR(AI2+AX2),"",AI2+AX2)</f>
        <v>8.9358399999999989</v>
      </c>
      <c r="AZ2" s="54">
        <f t="shared" ref="AZ2:AZ5" si="7">IF(ISERROR((BA2-AY2)/BA2),"",(BA2-AY2)/BA2)</f>
        <v>5.9385263157894851E-2</v>
      </c>
      <c r="BA2" s="11">
        <v>9.5</v>
      </c>
      <c r="BB2" s="11">
        <v>19.989999999999998</v>
      </c>
      <c r="BC2" s="54">
        <f>IF(ISERROR((BB2-BA2)/BB2),"",(BB2-BA2)/BB2)</f>
        <v>0.52476238119059526</v>
      </c>
      <c r="BD2" s="10">
        <v>15000</v>
      </c>
      <c r="BE2" s="48">
        <f t="shared" ref="BE2:BE5" si="8">IF(ISERROR(AZ2*BD2),"",AY2*BD2)</f>
        <v>134037.59999999998</v>
      </c>
      <c r="BF2" s="48">
        <f>IF(ISERROR(BA2*BD2),"",BA2*BD2)</f>
        <v>142500</v>
      </c>
    </row>
    <row r="3" spans="1:58" ht="15" customHeight="1">
      <c r="A3" s="37">
        <v>2</v>
      </c>
      <c r="B3" s="38"/>
      <c r="C3" s="38"/>
      <c r="D3" s="38" t="s">
        <v>58</v>
      </c>
      <c r="E3" s="38" t="s">
        <v>59</v>
      </c>
      <c r="F3" s="38" t="s">
        <v>60</v>
      </c>
      <c r="G3" s="38" t="s">
        <v>61</v>
      </c>
      <c r="H3" s="38" t="s">
        <v>62</v>
      </c>
      <c r="I3" s="38" t="s">
        <v>63</v>
      </c>
      <c r="J3" s="38" t="s">
        <v>64</v>
      </c>
      <c r="K3" s="39" t="s">
        <v>71</v>
      </c>
      <c r="L3" s="38" t="s">
        <v>66</v>
      </c>
      <c r="M3" s="38"/>
      <c r="N3" s="38"/>
      <c r="O3" s="38"/>
      <c r="P3" s="38" t="s">
        <v>67</v>
      </c>
      <c r="Q3" s="40"/>
      <c r="R3" s="41">
        <v>8.1</v>
      </c>
      <c r="S3" s="42">
        <f t="shared" ref="S3:S5" si="9">IF(ISERROR(Q3/R3),"",Q3/R3)</f>
        <v>0</v>
      </c>
      <c r="T3" s="43">
        <f>'[1]India cost 2.21.25'!G8*2</f>
        <v>2.44</v>
      </c>
      <c r="U3" s="11"/>
      <c r="V3" s="38" t="s">
        <v>68</v>
      </c>
      <c r="W3" s="44">
        <v>52</v>
      </c>
      <c r="X3" s="44">
        <v>50</v>
      </c>
      <c r="Y3" s="44">
        <v>27</v>
      </c>
      <c r="Z3" s="41"/>
      <c r="AA3" s="10">
        <v>60</v>
      </c>
      <c r="AB3" s="46">
        <f t="shared" ref="AB3:AB5" si="10">IF(W3="","",W3*X3*Y3/1000000)</f>
        <v>7.0199999999999999E-2</v>
      </c>
      <c r="AC3" s="47">
        <f t="shared" ref="AC3:AC5" si="11">IF(AA3="","",65/AB3*AA3)</f>
        <v>55555.555555555562</v>
      </c>
      <c r="AD3" s="38">
        <f t="shared" ref="AD3:AD5" si="12">2600+1000+300+200</f>
        <v>4100</v>
      </c>
      <c r="AE3" s="48">
        <f t="shared" ref="AE3:AE5" si="13">IF(ISERROR(AD3/AC3),"",AD3/AC3)</f>
        <v>7.3799999999999991E-2</v>
      </c>
      <c r="AF3" s="49" t="s">
        <v>69</v>
      </c>
      <c r="AG3" s="50">
        <f t="shared" ref="AG3:AG5" si="14">7%+27%</f>
        <v>0.34</v>
      </c>
      <c r="AH3" s="48">
        <f>IF(ISERROR(T3*AG3),"",T3*AG3)</f>
        <v>0.8296</v>
      </c>
      <c r="AI3" s="48">
        <f t="shared" si="0"/>
        <v>3.3433999999999999</v>
      </c>
      <c r="AJ3" s="51">
        <v>0</v>
      </c>
      <c r="AK3" s="48">
        <f t="shared" si="1"/>
        <v>0</v>
      </c>
      <c r="AL3" s="51">
        <v>0</v>
      </c>
      <c r="AM3" s="48">
        <f t="shared" si="2"/>
        <v>0</v>
      </c>
      <c r="AN3" s="51">
        <v>0</v>
      </c>
      <c r="AO3" s="48">
        <f t="shared" si="3"/>
        <v>0</v>
      </c>
      <c r="AP3" s="38" t="s">
        <v>70</v>
      </c>
      <c r="AQ3" s="51">
        <v>0.06</v>
      </c>
      <c r="AR3" s="48">
        <f t="shared" si="4"/>
        <v>0.69</v>
      </c>
      <c r="AS3" s="38"/>
      <c r="AT3" s="51">
        <v>0</v>
      </c>
      <c r="AU3" s="52">
        <f t="shared" si="5"/>
        <v>0</v>
      </c>
      <c r="AV3" s="53">
        <v>7.03</v>
      </c>
      <c r="AW3" s="53">
        <v>7.0000000000000007E-2</v>
      </c>
      <c r="AX3" s="48">
        <f t="shared" ref="AX3:AX5" si="15">IF(ISERROR(AK3+AM3+AO3+AR3+AU3+AV3),"",AK3+AM3+AO3+AR3+AU3+AV3)</f>
        <v>7.7200000000000006</v>
      </c>
      <c r="AY3" s="48">
        <f t="shared" si="6"/>
        <v>11.063400000000001</v>
      </c>
      <c r="AZ3" s="54">
        <f t="shared" si="7"/>
        <v>3.7965217391304221E-2</v>
      </c>
      <c r="BA3" s="11">
        <v>11.5</v>
      </c>
      <c r="BB3" s="11">
        <v>24.99</v>
      </c>
      <c r="BC3" s="54">
        <f t="shared" ref="BC3:BC5" si="16">IF(ISERROR((BB3-BA3)/BB3),"",(BB3-BA3)/BB3)</f>
        <v>0.5398159263705482</v>
      </c>
      <c r="BD3" s="10">
        <v>10000</v>
      </c>
      <c r="BE3" s="48">
        <f t="shared" si="8"/>
        <v>110634.00000000001</v>
      </c>
      <c r="BF3" s="48">
        <f t="shared" ref="BF3:BF5" si="17">IF(ISERROR(BA3*BD3),"",BA3*BD3)</f>
        <v>115000</v>
      </c>
    </row>
    <row r="4" spans="1:58" ht="15" customHeight="1">
      <c r="A4" s="37">
        <v>3</v>
      </c>
      <c r="B4" s="38"/>
      <c r="C4" s="38"/>
      <c r="D4" s="38" t="s">
        <v>58</v>
      </c>
      <c r="E4" s="38" t="s">
        <v>59</v>
      </c>
      <c r="F4" s="38" t="s">
        <v>60</v>
      </c>
      <c r="G4" s="38" t="s">
        <v>61</v>
      </c>
      <c r="H4" s="38" t="s">
        <v>62</v>
      </c>
      <c r="I4" s="38" t="s">
        <v>63</v>
      </c>
      <c r="J4" s="38" t="s">
        <v>72</v>
      </c>
      <c r="K4" s="39" t="s">
        <v>65</v>
      </c>
      <c r="L4" s="38" t="s">
        <v>66</v>
      </c>
      <c r="M4" s="38"/>
      <c r="N4" s="38"/>
      <c r="O4" s="38"/>
      <c r="P4" s="38" t="s">
        <v>67</v>
      </c>
      <c r="Q4" s="40"/>
      <c r="R4" s="41">
        <v>8.1</v>
      </c>
      <c r="S4" s="42">
        <f t="shared" si="9"/>
        <v>0</v>
      </c>
      <c r="T4" s="43">
        <f>'[1]India cost 2.21.25'!G9*2</f>
        <v>2.52</v>
      </c>
      <c r="U4" s="11"/>
      <c r="V4" s="38" t="s">
        <v>68</v>
      </c>
      <c r="W4" s="44">
        <v>54</v>
      </c>
      <c r="X4" s="44">
        <v>42</v>
      </c>
      <c r="Y4" s="44">
        <v>32</v>
      </c>
      <c r="Z4" s="41"/>
      <c r="AA4" s="10">
        <v>60</v>
      </c>
      <c r="AB4" s="46">
        <f t="shared" si="10"/>
        <v>7.2576000000000002E-2</v>
      </c>
      <c r="AC4" s="47">
        <f t="shared" si="11"/>
        <v>53736.77248677249</v>
      </c>
      <c r="AD4" s="38">
        <f t="shared" si="12"/>
        <v>4100</v>
      </c>
      <c r="AE4" s="48">
        <f t="shared" si="13"/>
        <v>7.6297846153846147E-2</v>
      </c>
      <c r="AF4" s="49" t="s">
        <v>69</v>
      </c>
      <c r="AG4" s="50">
        <f t="shared" si="14"/>
        <v>0.34</v>
      </c>
      <c r="AH4" s="48">
        <f t="shared" ref="AH4:AH5" si="18">IF(ISERROR(T4*AG4),"",T4*AG4)</f>
        <v>0.85680000000000012</v>
      </c>
      <c r="AI4" s="48">
        <f t="shared" si="0"/>
        <v>3.4530978461538462</v>
      </c>
      <c r="AJ4" s="51">
        <v>0</v>
      </c>
      <c r="AK4" s="48">
        <f t="shared" si="1"/>
        <v>0</v>
      </c>
      <c r="AL4" s="51">
        <v>0</v>
      </c>
      <c r="AM4" s="48">
        <f t="shared" si="2"/>
        <v>0</v>
      </c>
      <c r="AN4" s="51">
        <v>0</v>
      </c>
      <c r="AO4" s="48">
        <f t="shared" si="3"/>
        <v>0</v>
      </c>
      <c r="AP4" s="38" t="s">
        <v>70</v>
      </c>
      <c r="AQ4" s="51">
        <v>0.06</v>
      </c>
      <c r="AR4" s="48">
        <f t="shared" si="4"/>
        <v>0.63</v>
      </c>
      <c r="AS4" s="38"/>
      <c r="AT4" s="51">
        <v>0</v>
      </c>
      <c r="AU4" s="52">
        <f t="shared" si="5"/>
        <v>0</v>
      </c>
      <c r="AV4" s="53">
        <v>5.6</v>
      </c>
      <c r="AW4" s="53">
        <v>7.0000000000000007E-2</v>
      </c>
      <c r="AX4" s="48">
        <f t="shared" si="15"/>
        <v>6.2299999999999995</v>
      </c>
      <c r="AY4" s="48">
        <f t="shared" si="6"/>
        <v>9.6830978461538457</v>
      </c>
      <c r="AZ4" s="54">
        <f t="shared" si="7"/>
        <v>7.7800205128205166E-2</v>
      </c>
      <c r="BA4" s="11">
        <v>10.5</v>
      </c>
      <c r="BB4" s="11">
        <v>19.989999999999998</v>
      </c>
      <c r="BC4" s="54">
        <f t="shared" si="16"/>
        <v>0.47473736868434213</v>
      </c>
      <c r="BD4" s="10">
        <v>15000</v>
      </c>
      <c r="BE4" s="48">
        <f t="shared" si="8"/>
        <v>145246.46769230769</v>
      </c>
      <c r="BF4" s="48">
        <f t="shared" si="17"/>
        <v>157500</v>
      </c>
    </row>
    <row r="5" spans="1:58" ht="15" customHeight="1">
      <c r="A5" s="37">
        <v>4</v>
      </c>
      <c r="B5" s="38"/>
      <c r="C5" s="38"/>
      <c r="D5" s="38" t="s">
        <v>58</v>
      </c>
      <c r="E5" s="38" t="s">
        <v>59</v>
      </c>
      <c r="F5" s="38" t="s">
        <v>60</v>
      </c>
      <c r="G5" s="38" t="s">
        <v>61</v>
      </c>
      <c r="H5" s="38" t="s">
        <v>62</v>
      </c>
      <c r="I5" s="38" t="s">
        <v>63</v>
      </c>
      <c r="J5" s="38" t="s">
        <v>72</v>
      </c>
      <c r="K5" s="39" t="s">
        <v>71</v>
      </c>
      <c r="L5" s="38" t="s">
        <v>66</v>
      </c>
      <c r="M5" s="38"/>
      <c r="N5" s="38"/>
      <c r="O5" s="38"/>
      <c r="P5" s="38" t="s">
        <v>67</v>
      </c>
      <c r="Q5" s="40"/>
      <c r="R5" s="41">
        <v>8.1</v>
      </c>
      <c r="S5" s="42">
        <f t="shared" si="9"/>
        <v>0</v>
      </c>
      <c r="T5" s="43">
        <f>'[1]India cost 2.21.25'!G10*2</f>
        <v>3</v>
      </c>
      <c r="U5" s="11"/>
      <c r="V5" s="38" t="s">
        <v>68</v>
      </c>
      <c r="W5" s="44">
        <v>54</v>
      </c>
      <c r="X5" s="44">
        <v>52</v>
      </c>
      <c r="Y5" s="44">
        <v>34</v>
      </c>
      <c r="Z5" s="41"/>
      <c r="AA5" s="10">
        <v>60</v>
      </c>
      <c r="AB5" s="46">
        <f t="shared" si="10"/>
        <v>9.5472000000000001E-2</v>
      </c>
      <c r="AC5" s="47">
        <f t="shared" si="11"/>
        <v>40849.67320261438</v>
      </c>
      <c r="AD5" s="38">
        <f t="shared" si="12"/>
        <v>4100</v>
      </c>
      <c r="AE5" s="48">
        <f t="shared" si="13"/>
        <v>0.100368</v>
      </c>
      <c r="AF5" s="49" t="s">
        <v>69</v>
      </c>
      <c r="AG5" s="50">
        <f t="shared" si="14"/>
        <v>0.34</v>
      </c>
      <c r="AH5" s="48">
        <f t="shared" si="18"/>
        <v>1.02</v>
      </c>
      <c r="AI5" s="48">
        <f t="shared" si="0"/>
        <v>4.120368</v>
      </c>
      <c r="AJ5" s="51">
        <v>0</v>
      </c>
      <c r="AK5" s="48">
        <f t="shared" si="1"/>
        <v>0</v>
      </c>
      <c r="AL5" s="51">
        <v>0</v>
      </c>
      <c r="AM5" s="48">
        <f t="shared" si="2"/>
        <v>0</v>
      </c>
      <c r="AN5" s="51">
        <v>0</v>
      </c>
      <c r="AO5" s="48">
        <f t="shared" si="3"/>
        <v>0</v>
      </c>
      <c r="AP5" s="38" t="s">
        <v>70</v>
      </c>
      <c r="AQ5" s="51">
        <v>0.06</v>
      </c>
      <c r="AR5" s="48">
        <f t="shared" si="4"/>
        <v>0.75</v>
      </c>
      <c r="AS5" s="38"/>
      <c r="AT5" s="51">
        <v>0</v>
      </c>
      <c r="AU5" s="52">
        <f t="shared" si="5"/>
        <v>0</v>
      </c>
      <c r="AV5" s="53">
        <v>7.03</v>
      </c>
      <c r="AW5" s="53">
        <v>0.08</v>
      </c>
      <c r="AX5" s="48">
        <f t="shared" si="15"/>
        <v>7.78</v>
      </c>
      <c r="AY5" s="48">
        <f t="shared" si="6"/>
        <v>11.900368</v>
      </c>
      <c r="AZ5" s="54">
        <f t="shared" si="7"/>
        <v>4.7970559999999975E-2</v>
      </c>
      <c r="BA5" s="11">
        <v>12.5</v>
      </c>
      <c r="BB5" s="11">
        <v>24.99</v>
      </c>
      <c r="BC5" s="54">
        <f t="shared" si="16"/>
        <v>0.49979991996798717</v>
      </c>
      <c r="BD5" s="10">
        <v>10000</v>
      </c>
      <c r="BE5" s="48">
        <f t="shared" si="8"/>
        <v>119003.68000000001</v>
      </c>
      <c r="BF5" s="48">
        <f t="shared" si="17"/>
        <v>125000</v>
      </c>
    </row>
  </sheetData>
  <sheetProtection insertRows="0" deleteRows="0" sort="0"/>
  <protectedRanges>
    <protectedRange sqref="M2:AE5 AX2:AZ5 BB2:BD5 A2:C5 A6:BA239 AH2:AS5" name="Range1"/>
    <protectedRange sqref="AU2:AW5" name="Range1_1"/>
    <protectedRange sqref="D2:L5" name="Range1_2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2025-07-08T23:10:15Z</dcterms:created>
  <dcterms:modified xsi:type="dcterms:W3CDTF">2025-07-08T23:17:48Z</dcterms:modified>
</cp:coreProperties>
</file>